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Kancl\zakázky\2022\vestibul 3. NP\výzva\interiér\vyhlášení\"/>
    </mc:Choice>
  </mc:AlternateContent>
  <bookViews>
    <workbookView xWindow="0" yWindow="0" windowWidth="28800" windowHeight="12435" activeTab="1"/>
  </bookViews>
  <sheets>
    <sheet name="Rekapitulace stavby" sheetId="1" r:id="rId1"/>
    <sheet name="001 - Vybavení" sheetId="2" r:id="rId2"/>
  </sheets>
  <definedNames>
    <definedName name="_xlnm._FilterDatabase" localSheetId="1" hidden="1">'001 - Vybavení'!$C$116:$K$126</definedName>
    <definedName name="_xlnm.Print_Titles" localSheetId="1">'001 - Vybavení'!$116:$116</definedName>
    <definedName name="_xlnm.Print_Titles" localSheetId="0">'Rekapitulace stavby'!$92:$92</definedName>
    <definedName name="_xlnm.Print_Area" localSheetId="1">'001 - Vybavení'!$C$4:$J$76,'001 - Vybavení'!$C$82:$J$98,'001 - Vybavení'!$C$104:$J$126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9" i="2"/>
  <c r="BH119" i="2"/>
  <c r="BG119" i="2"/>
  <c r="BF119" i="2"/>
  <c r="T119" i="2"/>
  <c r="R119" i="2"/>
  <c r="R118" i="2" s="1"/>
  <c r="R117" i="2" s="1"/>
  <c r="P119" i="2"/>
  <c r="F111" i="2"/>
  <c r="E109" i="2"/>
  <c r="F89" i="2"/>
  <c r="E87" i="2"/>
  <c r="J24" i="2"/>
  <c r="E24" i="2"/>
  <c r="J114" i="2" s="1"/>
  <c r="J23" i="2"/>
  <c r="J21" i="2"/>
  <c r="E21" i="2"/>
  <c r="J113" i="2" s="1"/>
  <c r="J20" i="2"/>
  <c r="J18" i="2"/>
  <c r="E18" i="2"/>
  <c r="F114" i="2" s="1"/>
  <c r="J17" i="2"/>
  <c r="J15" i="2"/>
  <c r="E15" i="2"/>
  <c r="F113" i="2" s="1"/>
  <c r="J14" i="2"/>
  <c r="J12" i="2"/>
  <c r="J111" i="2" s="1"/>
  <c r="E7" i="2"/>
  <c r="E107" i="2"/>
  <c r="L90" i="1"/>
  <c r="AM90" i="1"/>
  <c r="AM89" i="1"/>
  <c r="L89" i="1"/>
  <c r="AM87" i="1"/>
  <c r="L87" i="1"/>
  <c r="L85" i="1"/>
  <c r="L84" i="1"/>
  <c r="BK126" i="2"/>
  <c r="J123" i="2"/>
  <c r="J124" i="2"/>
  <c r="BK122" i="2"/>
  <c r="BK121" i="2"/>
  <c r="BK119" i="2"/>
  <c r="BK120" i="2"/>
  <c r="BK125" i="2"/>
  <c r="BK124" i="2"/>
  <c r="J126" i="2"/>
  <c r="J125" i="2"/>
  <c r="BK123" i="2"/>
  <c r="J122" i="2"/>
  <c r="J120" i="2"/>
  <c r="J119" i="2"/>
  <c r="J121" i="2"/>
  <c r="AS94" i="1"/>
  <c r="F36" i="2" l="1"/>
  <c r="BC95" i="1" s="1"/>
  <c r="BC94" i="1" s="1"/>
  <c r="W32" i="1" s="1"/>
  <c r="P118" i="2"/>
  <c r="P117" i="2"/>
  <c r="AU95" i="1"/>
  <c r="BK118" i="2"/>
  <c r="J118" i="2" s="1"/>
  <c r="J97" i="2" s="1"/>
  <c r="T118" i="2"/>
  <c r="T117" i="2"/>
  <c r="E85" i="2"/>
  <c r="J89" i="2"/>
  <c r="F92" i="2"/>
  <c r="BE119" i="2"/>
  <c r="F91" i="2"/>
  <c r="J91" i="2"/>
  <c r="J92" i="2"/>
  <c r="BE120" i="2"/>
  <c r="BE121" i="2"/>
  <c r="BE122" i="2"/>
  <c r="BE123" i="2"/>
  <c r="BE124" i="2"/>
  <c r="BE125" i="2"/>
  <c r="BE126" i="2"/>
  <c r="AU94" i="1"/>
  <c r="J34" i="2"/>
  <c r="AW95" i="1" s="1"/>
  <c r="F34" i="2"/>
  <c r="BA95" i="1"/>
  <c r="BA94" i="1" s="1"/>
  <c r="W30" i="1" s="1"/>
  <c r="F35" i="2"/>
  <c r="BB95" i="1" s="1"/>
  <c r="BB94" i="1" s="1"/>
  <c r="W31" i="1" s="1"/>
  <c r="F37" i="2"/>
  <c r="BD95" i="1"/>
  <c r="BD94" i="1" s="1"/>
  <c r="W33" i="1" s="1"/>
  <c r="BK117" i="2" l="1"/>
  <c r="J117" i="2" s="1"/>
  <c r="J96" i="2" s="1"/>
  <c r="AX94" i="1"/>
  <c r="J33" i="2"/>
  <c r="AV95" i="1" s="1"/>
  <c r="AT95" i="1" s="1"/>
  <c r="AW94" i="1"/>
  <c r="AK30" i="1" s="1"/>
  <c r="AY94" i="1"/>
  <c r="F33" i="2"/>
  <c r="AZ95" i="1"/>
  <c r="AZ94" i="1" s="1"/>
  <c r="W29" i="1" s="1"/>
  <c r="J30" i="2" l="1"/>
  <c r="AG95" i="1" s="1"/>
  <c r="AG94" i="1" s="1"/>
  <c r="AK26" i="1" s="1"/>
  <c r="AK35" i="1" s="1"/>
  <c r="AV94" i="1"/>
  <c r="AK29" i="1" s="1"/>
  <c r="J39" i="2" l="1"/>
  <c r="AN95" i="1"/>
  <c r="AT94" i="1"/>
  <c r="AN94" i="1"/>
</calcChain>
</file>

<file path=xl/sharedStrings.xml><?xml version="1.0" encoding="utf-8"?>
<sst xmlns="http://schemas.openxmlformats.org/spreadsheetml/2006/main" count="357" uniqueCount="142">
  <si>
    <t>Export Komplet</t>
  </si>
  <si>
    <t/>
  </si>
  <si>
    <t>2.0</t>
  </si>
  <si>
    <t>ZAMOK</t>
  </si>
  <si>
    <t>False</t>
  </si>
  <si>
    <t>{ac8e5d09-ed44-4854-88a2-e8929a4db33f}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</si>
  <si>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</si>
  <si>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</si>
  <si>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</si>
  <si>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</si>
  <si>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</si>
  <si>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</si>
  <si>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</si>
  <si>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</si>
  <si>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</si>
  <si>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</si>
  <si>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</si>
  <si>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MTA_05_SPŠ OA JŠ_Frýdek-Místek</t>
  </si>
  <si>
    <t>KSO:</t>
  </si>
  <si>
    <t>CC-CZ:</t>
  </si>
  <si>
    <t>Místo:</t>
  </si>
  <si>
    <t xml:space="preserve"> </t>
  </si>
  <si>
    <t>Datum:</t>
  </si>
  <si>
    <t>28. 3. 2023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</si>
  <si>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</si>
  <si>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</si>
  <si>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</si>
  <si>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</si>
  <si>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</si>
  <si>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</si>
  <si>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</si>
  <si>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</si>
  <si>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</si>
  <si>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</si>
  <si>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</si>
  <si>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</si>
  <si>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</si>
  <si>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</si>
  <si>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</si>
  <si>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</si>
  <si>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</si>
  <si>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</si>
  <si>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</si>
  <si>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</si>
  <si>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</si>
  <si>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</si>
  <si>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</si>
  <si>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</si>
  <si>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</si>
  <si>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</si>
  <si>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</si>
  <si>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</si>
  <si>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</si>
  <si>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</si>
  <si>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</si>
  <si>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</si>
  <si>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</si>
  <si>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</si>
  <si>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</si>
  <si>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</si>
  <si>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</si>
  <si>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</si>
  <si>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</si>
  <si>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</si>
  <si>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</si>
  <si>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</si>
  <si>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</si>
  <si>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</si>
  <si>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</si>
  <si>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</si>
  <si>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</si>
  <si>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</si>
  <si>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</si>
  <si>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</si>
  <si>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</si>
  <si>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</si>
  <si>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</si>
  <si>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</si>
  <si>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</si>
  <si>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Vybavení</t>
  </si>
  <si>
    <t>STA</t>
  </si>
  <si>
    <t>1</t>
  </si>
  <si>
    <t>{1890a8f7-fa13-43ba-873a-43c79f8dbdf1}</t>
  </si>
  <si>
    <t>2</t>
  </si>
  <si>
    <t>KRYCÍ LIST SOUPISU PRACÍ</t>
  </si>
  <si>
    <t>Objekt:</t>
  </si>
  <si>
    <t>001 - Vybavení</t>
  </si>
  <si>
    <t>REKAPITULACE ČLENĚNÍ SOUPISU PRACÍ</t>
  </si>
  <si>
    <t>Kód dílu - Popis</t>
  </si>
  <si>
    <t>Cena celkem [CZK]</t>
  </si>
  <si>
    <t>Náklady ze soupisu prací</t>
  </si>
  <si>
    <t>-1</t>
  </si>
  <si>
    <t>38-3 - Stolařina, mobiliář a doplňky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</si>
  <si>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</si>
  <si>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</si>
  <si>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</si>
  <si>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</si>
  <si>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</si>
  <si>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</si>
  <si>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</si>
  <si>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</si>
  <si>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</si>
  <si>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</si>
  <si>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</si>
  <si>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</si>
  <si>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</si>
  <si>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38-3</t>
  </si>
  <si>
    <t>Stolařina, mobiliář a doplňky</t>
  </si>
  <si>
    <t>ROZPOCET</t>
  </si>
  <si>
    <t>K</t>
  </si>
  <si>
    <t>38-3-001.RXX</t>
  </si>
  <si>
    <t>D+M Stůl</t>
  </si>
  <si>
    <t>kus</t>
  </si>
  <si>
    <t>4</t>
  </si>
  <si>
    <t>44</t>
  </si>
  <si>
    <t>38-3-002.RXX</t>
  </si>
  <si>
    <t>D+M Mobilní šuplíkový kontejnér</t>
  </si>
  <si>
    <t>46</t>
  </si>
  <si>
    <t>3</t>
  </si>
  <si>
    <t>38-3-003.RXX</t>
  </si>
  <si>
    <t>D+M Stohovatelná židle, nerezová, trub.podnož pr.18 mm, dřevěný lamel.sedák</t>
  </si>
  <si>
    <t>48</t>
  </si>
  <si>
    <t>38-3-004.RXX</t>
  </si>
  <si>
    <t>D+M Stůl lichoběžníkový</t>
  </si>
  <si>
    <t>50</t>
  </si>
  <si>
    <t>5</t>
  </si>
  <si>
    <t>38-3-005.RXX</t>
  </si>
  <si>
    <t>D+M Mobilní věšák</t>
  </si>
  <si>
    <t>52</t>
  </si>
  <si>
    <t>6</t>
  </si>
  <si>
    <t>38-3-006.RXX</t>
  </si>
  <si>
    <t>D+M 85" tabule pojízdná, otočná, keramika - e3, bílá, nerez rám</t>
  </si>
  <si>
    <t>54</t>
  </si>
  <si>
    <t>7</t>
  </si>
  <si>
    <t>38-3-020.RXX</t>
  </si>
  <si>
    <t>Zaměření a zhotovení výrobní dokumentace pro mobiliář</t>
  </si>
  <si>
    <t>soub</t>
  </si>
  <si>
    <t>84</t>
  </si>
  <si>
    <t>8</t>
  </si>
  <si>
    <t>38-3-021.RXX</t>
  </si>
  <si>
    <t>Doprava mobiliáře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</si>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</sst>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9" fillId="0" borderId="20" xfId="0" applyNumberFormat="1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  <xf numFmtId="0" fontId="0" fillId="0" borderId="0" xfId="0"/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3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s="1" customFormat="1" ht="36.950000000000003" customHeight="1"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3" t="s">
        <v>6</v>
      </c>
      <c r="BT2" s="13" t="s">
        <v>7</v>
      </c>
    </row>
    <row r="3" spans="1:74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22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8"/>
      <c r="AL5" s="18"/>
      <c r="AM5" s="18"/>
      <c r="AN5" s="18"/>
      <c r="AO5" s="18"/>
      <c r="AP5" s="18"/>
      <c r="AQ5" s="18"/>
      <c r="AR5" s="16"/>
      <c r="BE5" s="219" t="s">
        <v>15</v>
      </c>
      <c r="BS5" s="13" t="s">
        <v>6</v>
      </c>
    </row>
    <row r="6" spans="1:74" s="1" customFormat="1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2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18"/>
      <c r="AL6" s="18"/>
      <c r="AM6" s="18"/>
      <c r="AN6" s="18"/>
      <c r="AO6" s="18"/>
      <c r="AP6" s="18"/>
      <c r="AQ6" s="18"/>
      <c r="AR6" s="16"/>
      <c r="BE6" s="220"/>
      <c r="BS6" s="13" t="s">
        <v>6</v>
      </c>
    </row>
    <row r="7" spans="1:74" s="1" customFormat="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20"/>
      <c r="BS7" s="13" t="s">
        <v>6</v>
      </c>
    </row>
    <row r="8" spans="1:74" s="1" customFormat="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20"/>
      <c r="BS8" s="13" t="s">
        <v>6</v>
      </c>
    </row>
    <row r="9" spans="1:74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20"/>
      <c r="BS9" s="13" t="s">
        <v>6</v>
      </c>
    </row>
    <row r="10" spans="1:74" s="1" customFormat="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20"/>
      <c r="BS10" s="13" t="s">
        <v>6</v>
      </c>
    </row>
    <row r="11" spans="1:74" s="1" customFormat="1" ht="18.399999999999999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20"/>
      <c r="BS11" s="13" t="s">
        <v>6</v>
      </c>
    </row>
    <row r="12" spans="1:74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20"/>
      <c r="BS12" s="13" t="s">
        <v>6</v>
      </c>
    </row>
    <row r="13" spans="1:74" s="1" customFormat="1" ht="12" customHeight="1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28</v>
      </c>
      <c r="AO13" s="18"/>
      <c r="AP13" s="18"/>
      <c r="AQ13" s="18"/>
      <c r="AR13" s="16"/>
      <c r="BE13" s="220"/>
      <c r="BS13" s="13" t="s">
        <v>6</v>
      </c>
    </row>
    <row r="14" spans="1:74" ht="12.75">
      <c r="B14" s="17"/>
      <c r="C14" s="18"/>
      <c r="D14" s="18"/>
      <c r="E14" s="225" t="s">
        <v>28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5" t="s">
        <v>26</v>
      </c>
      <c r="AL14" s="18"/>
      <c r="AM14" s="18"/>
      <c r="AN14" s="27" t="s">
        <v>28</v>
      </c>
      <c r="AO14" s="18"/>
      <c r="AP14" s="18"/>
      <c r="AQ14" s="18"/>
      <c r="AR14" s="16"/>
      <c r="BE14" s="220"/>
      <c r="BS14" s="13" t="s">
        <v>6</v>
      </c>
    </row>
    <row r="15" spans="1:74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20"/>
      <c r="BS15" s="13" t="s">
        <v>4</v>
      </c>
    </row>
    <row r="16" spans="1:74" s="1" customFormat="1" ht="12" customHeight="1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20"/>
      <c r="BS16" s="13" t="s">
        <v>4</v>
      </c>
    </row>
    <row r="17" spans="1:71" s="1" customFormat="1" ht="18.399999999999999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20"/>
      <c r="BS17" s="13" t="s">
        <v>30</v>
      </c>
    </row>
    <row r="18" spans="1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20"/>
      <c r="BS18" s="13" t="s">
        <v>6</v>
      </c>
    </row>
    <row r="19" spans="1:71" s="1" customFormat="1" ht="12" customHeight="1">
      <c r="B19" s="17"/>
      <c r="C19" s="18"/>
      <c r="D19" s="25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20"/>
      <c r="BS19" s="13" t="s">
        <v>6</v>
      </c>
    </row>
    <row r="20" spans="1:71" s="1" customFormat="1" ht="18.399999999999999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20"/>
      <c r="BS20" s="13" t="s">
        <v>30</v>
      </c>
    </row>
    <row r="21" spans="1:71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20"/>
    </row>
    <row r="22" spans="1:71" s="1" customFormat="1" ht="12" customHeight="1">
      <c r="B22" s="17"/>
      <c r="C22" s="18"/>
      <c r="D22" s="25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20"/>
    </row>
    <row r="23" spans="1:71" s="1" customFormat="1" ht="16.5" customHeight="1">
      <c r="B23" s="17"/>
      <c r="C23" s="18"/>
      <c r="D23" s="18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18"/>
      <c r="AP23" s="18"/>
      <c r="AQ23" s="18"/>
      <c r="AR23" s="16"/>
      <c r="BE23" s="220"/>
    </row>
    <row r="24" spans="1:71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20"/>
    </row>
    <row r="25" spans="1:71" s="1" customFormat="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20"/>
    </row>
    <row r="26" spans="1:71" s="2" customFormat="1" ht="25.9" customHeight="1">
      <c r="A26" s="30"/>
      <c r="B26" s="31"/>
      <c r="C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8">
        <f>ROUND(AG94,2)</f>
        <v>0</v>
      </c>
      <c r="AL26" s="229"/>
      <c r="AM26" s="229"/>
      <c r="AN26" s="229"/>
      <c r="AO26" s="229"/>
      <c r="AP26" s="32"/>
      <c r="AQ26" s="32"/>
      <c r="AR26" s="35"/>
      <c r="BE26" s="220"/>
    </row>
    <row r="27" spans="1:71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0"/>
    </row>
    <row r="28" spans="1:71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34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36</v>
      </c>
      <c r="AL28" s="230"/>
      <c r="AM28" s="230"/>
      <c r="AN28" s="230"/>
      <c r="AO28" s="230"/>
      <c r="AP28" s="32"/>
      <c r="AQ28" s="32"/>
      <c r="AR28" s="35"/>
      <c r="BE28" s="220"/>
    </row>
    <row r="29" spans="1:71" s="3" customFormat="1" ht="14.45" customHeight="1">
      <c r="B29" s="36"/>
      <c r="C29" s="37"/>
      <c r="D29" s="25" t="s">
        <v>37</v>
      </c>
      <c r="E29" s="37"/>
      <c r="F29" s="25" t="s">
        <v>38</v>
      </c>
      <c r="G29" s="37"/>
      <c r="H29" s="37"/>
      <c r="I29" s="37"/>
      <c r="J29" s="37"/>
      <c r="K29" s="37"/>
      <c r="L29" s="214">
        <v>0.21</v>
      </c>
      <c r="M29" s="213"/>
      <c r="N29" s="213"/>
      <c r="O29" s="213"/>
      <c r="P29" s="213"/>
      <c r="Q29" s="37"/>
      <c r="R29" s="37"/>
      <c r="S29" s="37"/>
      <c r="T29" s="37"/>
      <c r="U29" s="37"/>
      <c r="V29" s="37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F29" s="37"/>
      <c r="AG29" s="37"/>
      <c r="AH29" s="37"/>
      <c r="AI29" s="37"/>
      <c r="AJ29" s="37"/>
      <c r="AK29" s="212">
        <f>ROUND(AV94, 2)</f>
        <v>0</v>
      </c>
      <c r="AL29" s="213"/>
      <c r="AM29" s="213"/>
      <c r="AN29" s="213"/>
      <c r="AO29" s="213"/>
      <c r="AP29" s="37"/>
      <c r="AQ29" s="37"/>
      <c r="AR29" s="38"/>
      <c r="BE29" s="221"/>
    </row>
    <row r="30" spans="1:71" s="3" customFormat="1" ht="14.45" customHeight="1">
      <c r="B30" s="36"/>
      <c r="C30" s="37"/>
      <c r="D30" s="37"/>
      <c r="E30" s="37"/>
      <c r="F30" s="25" t="s">
        <v>39</v>
      </c>
      <c r="G30" s="37"/>
      <c r="H30" s="37"/>
      <c r="I30" s="37"/>
      <c r="J30" s="37"/>
      <c r="K30" s="37"/>
      <c r="L30" s="214">
        <v>0.15</v>
      </c>
      <c r="M30" s="213"/>
      <c r="N30" s="213"/>
      <c r="O30" s="213"/>
      <c r="P30" s="213"/>
      <c r="Q30" s="37"/>
      <c r="R30" s="37"/>
      <c r="S30" s="37"/>
      <c r="T30" s="37"/>
      <c r="U30" s="37"/>
      <c r="V30" s="37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F30" s="37"/>
      <c r="AG30" s="37"/>
      <c r="AH30" s="37"/>
      <c r="AI30" s="37"/>
      <c r="AJ30" s="37"/>
      <c r="AK30" s="212">
        <f>ROUND(AW94, 2)</f>
        <v>0</v>
      </c>
      <c r="AL30" s="213"/>
      <c r="AM30" s="213"/>
      <c r="AN30" s="213"/>
      <c r="AO30" s="213"/>
      <c r="AP30" s="37"/>
      <c r="AQ30" s="37"/>
      <c r="AR30" s="38"/>
      <c r="BE30" s="221"/>
    </row>
    <row r="31" spans="1:71" s="3" customFormat="1" ht="14.45" hidden="1" customHeight="1">
      <c r="B31" s="36"/>
      <c r="C31" s="37"/>
      <c r="D31" s="37"/>
      <c r="E31" s="37"/>
      <c r="F31" s="25" t="s">
        <v>40</v>
      </c>
      <c r="G31" s="37"/>
      <c r="H31" s="37"/>
      <c r="I31" s="37"/>
      <c r="J31" s="37"/>
      <c r="K31" s="37"/>
      <c r="L31" s="214">
        <v>0.21</v>
      </c>
      <c r="M31" s="213"/>
      <c r="N31" s="213"/>
      <c r="O31" s="213"/>
      <c r="P31" s="213"/>
      <c r="Q31" s="37"/>
      <c r="R31" s="37"/>
      <c r="S31" s="37"/>
      <c r="T31" s="37"/>
      <c r="U31" s="37"/>
      <c r="V31" s="37"/>
      <c r="W31" s="212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F31" s="37"/>
      <c r="AG31" s="37"/>
      <c r="AH31" s="37"/>
      <c r="AI31" s="37"/>
      <c r="AJ31" s="37"/>
      <c r="AK31" s="212">
        <v>0</v>
      </c>
      <c r="AL31" s="213"/>
      <c r="AM31" s="213"/>
      <c r="AN31" s="213"/>
      <c r="AO31" s="213"/>
      <c r="AP31" s="37"/>
      <c r="AQ31" s="37"/>
      <c r="AR31" s="38"/>
      <c r="BE31" s="221"/>
    </row>
    <row r="32" spans="1:71" s="3" customFormat="1" ht="14.45" hidden="1" customHeight="1">
      <c r="B32" s="36"/>
      <c r="C32" s="37"/>
      <c r="D32" s="37"/>
      <c r="E32" s="37"/>
      <c r="F32" s="25" t="s">
        <v>41</v>
      </c>
      <c r="G32" s="37"/>
      <c r="H32" s="37"/>
      <c r="I32" s="37"/>
      <c r="J32" s="37"/>
      <c r="K32" s="37"/>
      <c r="L32" s="214">
        <v>0.15</v>
      </c>
      <c r="M32" s="213"/>
      <c r="N32" s="213"/>
      <c r="O32" s="213"/>
      <c r="P32" s="213"/>
      <c r="Q32" s="37"/>
      <c r="R32" s="37"/>
      <c r="S32" s="37"/>
      <c r="T32" s="37"/>
      <c r="U32" s="37"/>
      <c r="V32" s="37"/>
      <c r="W32" s="212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F32" s="37"/>
      <c r="AG32" s="37"/>
      <c r="AH32" s="37"/>
      <c r="AI32" s="37"/>
      <c r="AJ32" s="37"/>
      <c r="AK32" s="212">
        <v>0</v>
      </c>
      <c r="AL32" s="213"/>
      <c r="AM32" s="213"/>
      <c r="AN32" s="213"/>
      <c r="AO32" s="213"/>
      <c r="AP32" s="37"/>
      <c r="AQ32" s="37"/>
      <c r="AR32" s="38"/>
      <c r="BE32" s="221"/>
    </row>
    <row r="33" spans="1:57" s="3" customFormat="1" ht="14.45" hidden="1" customHeight="1">
      <c r="B33" s="36"/>
      <c r="C33" s="37"/>
      <c r="D33" s="37"/>
      <c r="E33" s="37"/>
      <c r="F33" s="25" t="s">
        <v>42</v>
      </c>
      <c r="G33" s="37"/>
      <c r="H33" s="37"/>
      <c r="I33" s="37"/>
      <c r="J33" s="37"/>
      <c r="K33" s="37"/>
      <c r="L33" s="214">
        <v>0</v>
      </c>
      <c r="M33" s="213"/>
      <c r="N33" s="213"/>
      <c r="O33" s="213"/>
      <c r="P33" s="213"/>
      <c r="Q33" s="37"/>
      <c r="R33" s="37"/>
      <c r="S33" s="37"/>
      <c r="T33" s="37"/>
      <c r="U33" s="37"/>
      <c r="V33" s="37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F33" s="37"/>
      <c r="AG33" s="37"/>
      <c r="AH33" s="37"/>
      <c r="AI33" s="37"/>
      <c r="AJ33" s="37"/>
      <c r="AK33" s="212">
        <v>0</v>
      </c>
      <c r="AL33" s="213"/>
      <c r="AM33" s="213"/>
      <c r="AN33" s="213"/>
      <c r="AO33" s="213"/>
      <c r="AP33" s="37"/>
      <c r="AQ33" s="37"/>
      <c r="AR33" s="38"/>
      <c r="BE33" s="221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0"/>
    </row>
    <row r="35" spans="1:57" s="2" customFormat="1" ht="25.9" customHeight="1">
      <c r="A35" s="30"/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15" t="s">
        <v>45</v>
      </c>
      <c r="Y35" s="216"/>
      <c r="Z35" s="216"/>
      <c r="AA35" s="216"/>
      <c r="AB35" s="216"/>
      <c r="AC35" s="41"/>
      <c r="AD35" s="41"/>
      <c r="AE35" s="41"/>
      <c r="AF35" s="41"/>
      <c r="AG35" s="41"/>
      <c r="AH35" s="41"/>
      <c r="AI35" s="41"/>
      <c r="AJ35" s="41"/>
      <c r="AK35" s="217">
        <f>SUM(AK26:AK33)</f>
        <v>0</v>
      </c>
      <c r="AL35" s="216"/>
      <c r="AM35" s="216"/>
      <c r="AN35" s="216"/>
      <c r="AO35" s="218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1:57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1:57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1:57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1:57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1:57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1:57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1:57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1:57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1:57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1:57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1:57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1:57" s="2" customFormat="1" ht="14.45" customHeight="1">
      <c r="B49" s="43"/>
      <c r="C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1:57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1:57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1:57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1:57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1:57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1:57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1:57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1: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1:57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1:57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30"/>
      <c r="B60" s="31"/>
      <c r="C60" s="32"/>
      <c r="D60" s="48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48</v>
      </c>
      <c r="AI60" s="34"/>
      <c r="AJ60" s="34"/>
      <c r="AK60" s="34"/>
      <c r="AL60" s="34"/>
      <c r="AM60" s="48" t="s">
        <v>49</v>
      </c>
      <c r="AN60" s="34"/>
      <c r="AO60" s="34"/>
      <c r="AP60" s="32"/>
      <c r="AQ60" s="32"/>
      <c r="AR60" s="35"/>
      <c r="BE60" s="30"/>
    </row>
    <row r="61" spans="1:57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1:57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1:57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30"/>
      <c r="B64" s="31"/>
      <c r="C64" s="32"/>
      <c r="D64" s="45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1:57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1:57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1:5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1:57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1:57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1:57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1:57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1:57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1:57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1:57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30"/>
      <c r="B75" s="31"/>
      <c r="C75" s="32"/>
      <c r="D75" s="48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48</v>
      </c>
      <c r="AI75" s="34"/>
      <c r="AJ75" s="34"/>
      <c r="AK75" s="34"/>
      <c r="AL75" s="34"/>
      <c r="AM75" s="48" t="s">
        <v>49</v>
      </c>
      <c r="AN75" s="34"/>
      <c r="AO75" s="34"/>
      <c r="AP75" s="32"/>
      <c r="AQ75" s="32"/>
      <c r="AR75" s="35"/>
      <c r="BE75" s="30"/>
    </row>
    <row r="76" spans="1:57" s="2" customFormat="1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91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91" s="2" customFormat="1" ht="24.95" customHeight="1">
      <c r="A82" s="30"/>
      <c r="B82" s="31"/>
      <c r="C82" s="19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9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1:91" s="4" customFormat="1" ht="12" customHeight="1">
      <c r="B84" s="54"/>
      <c r="C84" s="25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202303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1:91" s="5" customFormat="1" ht="36.950000000000003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01" t="str">
        <f>K6</f>
        <v>MTA_05_SPŠ OA JŠ_Frýdek-Místek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59"/>
      <c r="AL85" s="59"/>
      <c r="AM85" s="59"/>
      <c r="AN85" s="59"/>
      <c r="AO85" s="59"/>
      <c r="AP85" s="59"/>
      <c r="AQ85" s="59"/>
      <c r="AR85" s="60"/>
    </row>
    <row r="86" spans="1:91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91" s="2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03" t="str">
        <f>IF(AN8= "","",AN8)</f>
        <v>28. 3. 2023</v>
      </c>
      <c r="AN87" s="203"/>
      <c r="AO87" s="32"/>
      <c r="AP87" s="32"/>
      <c r="AQ87" s="32"/>
      <c r="AR87" s="35"/>
      <c r="BE87" s="30"/>
    </row>
    <row r="88" spans="1:9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91" s="2" customFormat="1" ht="15.2" customHeight="1">
      <c r="A89" s="30"/>
      <c r="B89" s="31"/>
      <c r="C89" s="25" t="s">
        <v>24</v>
      </c>
      <c r="D89" s="32"/>
      <c r="E89" s="32"/>
      <c r="F89" s="32"/>
      <c r="G89" s="32"/>
      <c r="H89" s="32"/>
      <c r="I89" s="32"/>
      <c r="J89" s="32"/>
      <c r="K89" s="32"/>
      <c r="L89" s="55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29</v>
      </c>
      <c r="AJ89" s="32"/>
      <c r="AK89" s="32"/>
      <c r="AL89" s="32"/>
      <c r="AM89" s="204" t="str">
        <f>IF(E17="","",E17)</f>
        <v xml:space="preserve"> </v>
      </c>
      <c r="AN89" s="205"/>
      <c r="AO89" s="205"/>
      <c r="AP89" s="205"/>
      <c r="AQ89" s="32"/>
      <c r="AR89" s="35"/>
      <c r="AS89" s="206" t="s">
        <v>53</v>
      </c>
      <c r="AT89" s="207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91" s="2" customFormat="1" ht="15.2" customHeight="1">
      <c r="A90" s="30"/>
      <c r="B90" s="31"/>
      <c r="C90" s="25" t="s">
        <v>27</v>
      </c>
      <c r="D90" s="32"/>
      <c r="E90" s="32"/>
      <c r="F90" s="32"/>
      <c r="G90" s="32"/>
      <c r="H90" s="32"/>
      <c r="I90" s="32"/>
      <c r="J90" s="32"/>
      <c r="K90" s="32"/>
      <c r="L90" s="55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31</v>
      </c>
      <c r="AJ90" s="32"/>
      <c r="AK90" s="32"/>
      <c r="AL90" s="32"/>
      <c r="AM90" s="204" t="str">
        <f>IF(E20="","",E20)</f>
        <v xml:space="preserve"> </v>
      </c>
      <c r="AN90" s="205"/>
      <c r="AO90" s="205"/>
      <c r="AP90" s="205"/>
      <c r="AQ90" s="32"/>
      <c r="AR90" s="35"/>
      <c r="AS90" s="208"/>
      <c r="AT90" s="209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91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10"/>
      <c r="AT91" s="211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91" s="2" customFormat="1" ht="29.25" customHeight="1">
      <c r="A92" s="30"/>
      <c r="B92" s="31"/>
      <c r="C92" s="191" t="s">
        <v>54</v>
      </c>
      <c r="D92" s="192"/>
      <c r="E92" s="192"/>
      <c r="F92" s="192"/>
      <c r="G92" s="192"/>
      <c r="H92" s="69"/>
      <c r="I92" s="193" t="s">
        <v>55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56</v>
      </c>
      <c r="AH92" s="192"/>
      <c r="AI92" s="192"/>
      <c r="AJ92" s="192"/>
      <c r="AK92" s="192"/>
      <c r="AL92" s="192"/>
      <c r="AM92" s="192"/>
      <c r="AN92" s="193" t="s">
        <v>57</v>
      </c>
      <c r="AO92" s="192"/>
      <c r="AP92" s="195"/>
      <c r="AQ92" s="70" t="s">
        <v>58</v>
      </c>
      <c r="AR92" s="35"/>
      <c r="AS92" s="71" t="s">
        <v>59</v>
      </c>
      <c r="AT92" s="72" t="s">
        <v>60</v>
      </c>
      <c r="AU92" s="72" t="s">
        <v>61</v>
      </c>
      <c r="AV92" s="72" t="s">
        <v>62</v>
      </c>
      <c r="AW92" s="72" t="s">
        <v>63</v>
      </c>
      <c r="AX92" s="72" t="s">
        <v>64</v>
      </c>
      <c r="AY92" s="72" t="s">
        <v>65</v>
      </c>
      <c r="AZ92" s="72" t="s">
        <v>66</v>
      </c>
      <c r="BA92" s="72" t="s">
        <v>67</v>
      </c>
      <c r="BB92" s="72" t="s">
        <v>68</v>
      </c>
      <c r="BC92" s="72" t="s">
        <v>69</v>
      </c>
      <c r="BD92" s="73" t="s">
        <v>70</v>
      </c>
      <c r="BE92" s="30"/>
    </row>
    <row r="93" spans="1:91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1:91" s="6" customFormat="1" ht="32.450000000000003" customHeight="1">
      <c r="B94" s="77"/>
      <c r="C94" s="78" t="s">
        <v>71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199">
        <f>ROUND(AG95,2)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81" t="s">
        <v>1</v>
      </c>
      <c r="AR94" s="82"/>
      <c r="AS94" s="83">
        <f>ROUND(AS95,2)</f>
        <v>0</v>
      </c>
      <c r="AT94" s="84">
        <f>ROUND(SUM(AV94:AW94),2)</f>
        <v>0</v>
      </c>
      <c r="AU94" s="85">
        <f>ROUND(AU95,5)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ROUND(AZ95,2)</f>
        <v>0</v>
      </c>
      <c r="BA94" s="84">
        <f>ROUND(BA95,2)</f>
        <v>0</v>
      </c>
      <c r="BB94" s="84">
        <f>ROUND(BB95,2)</f>
        <v>0</v>
      </c>
      <c r="BC94" s="84">
        <f>ROUND(BC95,2)</f>
        <v>0</v>
      </c>
      <c r="BD94" s="86">
        <f>ROUND(BD95,2)</f>
        <v>0</v>
      </c>
      <c r="BS94" s="87" t="s">
        <v>72</v>
      </c>
      <c r="BT94" s="87" t="s">
        <v>73</v>
      </c>
      <c r="BU94" s="88" t="s">
        <v>74</v>
      </c>
      <c r="BV94" s="87" t="s">
        <v>75</v>
      </c>
      <c r="BW94" s="87" t="s">
        <v>5</v>
      </c>
      <c r="BX94" s="87" t="s">
        <v>76</v>
      </c>
      <c r="CL94" s="87" t="s">
        <v>1</v>
      </c>
    </row>
    <row r="95" spans="1:91" s="7" customFormat="1" ht="16.5" customHeight="1">
      <c r="A95" s="89" t="s">
        <v>77</v>
      </c>
      <c r="B95" s="90"/>
      <c r="C95" s="91"/>
      <c r="D95" s="198" t="s">
        <v>78</v>
      </c>
      <c r="E95" s="198"/>
      <c r="F95" s="198"/>
      <c r="G95" s="198"/>
      <c r="H95" s="198"/>
      <c r="I95" s="92"/>
      <c r="J95" s="198" t="s">
        <v>79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'001 - Vybavení'!J30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93" t="s">
        <v>80</v>
      </c>
      <c r="AR95" s="94"/>
      <c r="AS95" s="95">
        <v>0</v>
      </c>
      <c r="AT95" s="96">
        <f>ROUND(SUM(AV95:AW95),2)</f>
        <v>0</v>
      </c>
      <c r="AU95" s="97">
        <f>'001 - Vybavení'!P117</f>
        <v>0</v>
      </c>
      <c r="AV95" s="96">
        <f>'001 - Vybavení'!J33</f>
        <v>0</v>
      </c>
      <c r="AW95" s="96">
        <f>'001 - Vybavení'!J34</f>
        <v>0</v>
      </c>
      <c r="AX95" s="96">
        <f>'001 - Vybavení'!J35</f>
        <v>0</v>
      </c>
      <c r="AY95" s="96">
        <f>'001 - Vybavení'!J36</f>
        <v>0</v>
      </c>
      <c r="AZ95" s="96">
        <f>'001 - Vybavení'!F33</f>
        <v>0</v>
      </c>
      <c r="BA95" s="96">
        <f>'001 - Vybavení'!F34</f>
        <v>0</v>
      </c>
      <c r="BB95" s="96">
        <f>'001 - Vybavení'!F35</f>
        <v>0</v>
      </c>
      <c r="BC95" s="96">
        <f>'001 - Vybavení'!F36</f>
        <v>0</v>
      </c>
      <c r="BD95" s="98">
        <f>'001 - Vybavení'!F37</f>
        <v>0</v>
      </c>
      <c r="BT95" s="99" t="s">
        <v>81</v>
      </c>
      <c r="BV95" s="99" t="s">
        <v>75</v>
      </c>
      <c r="BW95" s="99" t="s">
        <v>82</v>
      </c>
      <c r="BX95" s="99" t="s">
        <v>5</v>
      </c>
      <c r="CL95" s="99" t="s">
        <v>1</v>
      </c>
      <c r="CM95" s="99" t="s">
        <v>83</v>
      </c>
    </row>
    <row r="96" spans="1:91" s="2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sheetProtection algorithmName="SHA-512" hashValue="r9ojzqZzmLHqwqvGDJjtkgOO735ikWeJS0Qbsb+R/Yr/vG4N7RmLZVZP74z4zpdGVlTVN/qG1I+PZ8uLsTfEwg==" saltValue="gZCCC+V/YRMrsieg234+0oHYPlbZSxn7qiBMVame1gxl/tdQx8cXkVPyzJWWs4IZ5QGVaSfW/inCO8iJF6OkX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01 - Vybavení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tabSelected="1" topLeftCell="A101" workbookViewId="0">
      <selection activeCell="I132" sqref="I13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82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6"/>
      <c r="AT3" s="13" t="s">
        <v>83</v>
      </c>
    </row>
    <row r="4" spans="1:46" s="1" customFormat="1" ht="24.95" customHeight="1">
      <c r="B4" s="16"/>
      <c r="D4" s="102" t="s">
        <v>84</v>
      </c>
      <c r="L4" s="16"/>
      <c r="M4" s="103" t="s">
        <v>10</v>
      </c>
      <c r="AT4" s="13" t="s">
        <v>4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104" t="s">
        <v>16</v>
      </c>
      <c r="L6" s="16"/>
    </row>
    <row r="7" spans="1:46" s="1" customFormat="1" ht="16.5" customHeight="1">
      <c r="B7" s="16"/>
      <c r="E7" s="234" t="str">
        <f>'Rekapitulace stavby'!K6</f>
        <v>MTA_05_SPŠ OA JŠ_Frýdek-Místek</v>
      </c>
      <c r="F7" s="235"/>
      <c r="G7" s="235"/>
      <c r="H7" s="235"/>
      <c r="L7" s="16"/>
    </row>
    <row r="8" spans="1:46" s="2" customFormat="1" ht="12" customHeight="1">
      <c r="A8" s="30"/>
      <c r="B8" s="35"/>
      <c r="C8" s="30"/>
      <c r="D8" s="104" t="s">
        <v>85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36" t="s">
        <v>86</v>
      </c>
      <c r="F9" s="237"/>
      <c r="G9" s="237"/>
      <c r="H9" s="237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4" t="s">
        <v>18</v>
      </c>
      <c r="E11" s="30"/>
      <c r="F11" s="105" t="s">
        <v>1</v>
      </c>
      <c r="G11" s="30"/>
      <c r="H11" s="30"/>
      <c r="I11" s="104" t="s">
        <v>19</v>
      </c>
      <c r="J11" s="105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4" t="s">
        <v>20</v>
      </c>
      <c r="E12" s="30"/>
      <c r="F12" s="105" t="s">
        <v>21</v>
      </c>
      <c r="G12" s="30"/>
      <c r="H12" s="30"/>
      <c r="I12" s="104" t="s">
        <v>22</v>
      </c>
      <c r="J12" s="106" t="str">
        <f>'Rekapitulace stavby'!AN8</f>
        <v>28. 3. 2023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4" t="s">
        <v>24</v>
      </c>
      <c r="E14" s="30"/>
      <c r="F14" s="30"/>
      <c r="G14" s="30"/>
      <c r="H14" s="30"/>
      <c r="I14" s="104" t="s">
        <v>25</v>
      </c>
      <c r="J14" s="105" t="str">
        <f>IF('Rekapitulace stavby'!AN10="","",'Rekapitulace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5" t="str">
        <f>IF('Rekapitulace stavby'!E11="","",'Rekapitulace stavby'!E11)</f>
        <v xml:space="preserve"> </v>
      </c>
      <c r="F15" s="30"/>
      <c r="G15" s="30"/>
      <c r="H15" s="30"/>
      <c r="I15" s="104" t="s">
        <v>26</v>
      </c>
      <c r="J15" s="105" t="str">
        <f>IF('Rekapitulace stavby'!AN11="","",'Rekapitulace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4" t="s">
        <v>27</v>
      </c>
      <c r="E17" s="30"/>
      <c r="F17" s="30"/>
      <c r="G17" s="30"/>
      <c r="H17" s="30"/>
      <c r="I17" s="104" t="s">
        <v>25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38" t="str">
        <f>'Rekapitulace stavby'!E14</f>
        <v>Vyplň údaj</v>
      </c>
      <c r="F18" s="239"/>
      <c r="G18" s="239"/>
      <c r="H18" s="239"/>
      <c r="I18" s="104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4" t="s">
        <v>29</v>
      </c>
      <c r="E20" s="30"/>
      <c r="F20" s="30"/>
      <c r="G20" s="30"/>
      <c r="H20" s="30"/>
      <c r="I20" s="104" t="s">
        <v>25</v>
      </c>
      <c r="J20" s="105" t="str">
        <f>IF('Rekapitulace stavby'!AN16="","",'Rekapitulace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5" t="str">
        <f>IF('Rekapitulace stavby'!E17="","",'Rekapitulace stavby'!E17)</f>
        <v xml:space="preserve"> </v>
      </c>
      <c r="F21" s="30"/>
      <c r="G21" s="30"/>
      <c r="H21" s="30"/>
      <c r="I21" s="104" t="s">
        <v>26</v>
      </c>
      <c r="J21" s="105" t="str">
        <f>IF('Rekapitulace stavby'!AN17="","",'Rekapitulace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4" t="s">
        <v>31</v>
      </c>
      <c r="E23" s="30"/>
      <c r="F23" s="30"/>
      <c r="G23" s="30"/>
      <c r="H23" s="30"/>
      <c r="I23" s="104" t="s">
        <v>25</v>
      </c>
      <c r="J23" s="105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5" t="str">
        <f>IF('Rekapitulace stavby'!E20="","",'Rekapitulace stavby'!E20)</f>
        <v xml:space="preserve"> </v>
      </c>
      <c r="F24" s="30"/>
      <c r="G24" s="30"/>
      <c r="H24" s="30"/>
      <c r="I24" s="104" t="s">
        <v>26</v>
      </c>
      <c r="J24" s="105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4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7"/>
      <c r="B27" s="108"/>
      <c r="C27" s="107"/>
      <c r="D27" s="107"/>
      <c r="E27" s="240" t="s">
        <v>1</v>
      </c>
      <c r="F27" s="240"/>
      <c r="G27" s="240"/>
      <c r="H27" s="240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0"/>
      <c r="E29" s="110"/>
      <c r="F29" s="110"/>
      <c r="G29" s="110"/>
      <c r="H29" s="110"/>
      <c r="I29" s="110"/>
      <c r="J29" s="110"/>
      <c r="K29" s="110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1" t="s">
        <v>33</v>
      </c>
      <c r="E30" s="30"/>
      <c r="F30" s="30"/>
      <c r="G30" s="30"/>
      <c r="H30" s="30"/>
      <c r="I30" s="30"/>
      <c r="J30" s="112">
        <f>ROUND(J117,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0"/>
      <c r="E31" s="110"/>
      <c r="F31" s="110"/>
      <c r="G31" s="110"/>
      <c r="H31" s="110"/>
      <c r="I31" s="110"/>
      <c r="J31" s="110"/>
      <c r="K31" s="110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3" t="s">
        <v>35</v>
      </c>
      <c r="G32" s="30"/>
      <c r="H32" s="30"/>
      <c r="I32" s="113" t="s">
        <v>34</v>
      </c>
      <c r="J32" s="113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4" t="s">
        <v>37</v>
      </c>
      <c r="E33" s="104" t="s">
        <v>38</v>
      </c>
      <c r="F33" s="115">
        <f>ROUND((SUM(BE117:BE126)),  2)</f>
        <v>0</v>
      </c>
      <c r="G33" s="30"/>
      <c r="H33" s="30"/>
      <c r="I33" s="116">
        <v>0.21</v>
      </c>
      <c r="J33" s="115">
        <f>ROUND(((SUM(BE117:BE126))*I33),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4" t="s">
        <v>39</v>
      </c>
      <c r="F34" s="115">
        <f>ROUND((SUM(BF117:BF126)),  2)</f>
        <v>0</v>
      </c>
      <c r="G34" s="30"/>
      <c r="H34" s="30"/>
      <c r="I34" s="116">
        <v>0.15</v>
      </c>
      <c r="J34" s="115">
        <f>ROUND(((SUM(BF117:BF126))*I34),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4" t="s">
        <v>40</v>
      </c>
      <c r="F35" s="115">
        <f>ROUND((SUM(BG117:BG126)),  2)</f>
        <v>0</v>
      </c>
      <c r="G35" s="30"/>
      <c r="H35" s="30"/>
      <c r="I35" s="116">
        <v>0.21</v>
      </c>
      <c r="J35" s="115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4" t="s">
        <v>41</v>
      </c>
      <c r="F36" s="115">
        <f>ROUND((SUM(BH117:BH126)),  2)</f>
        <v>0</v>
      </c>
      <c r="G36" s="30"/>
      <c r="H36" s="30"/>
      <c r="I36" s="116">
        <v>0.15</v>
      </c>
      <c r="J36" s="115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4" t="s">
        <v>42</v>
      </c>
      <c r="F37" s="115">
        <f>ROUND((SUM(BI117:BI126)),  2)</f>
        <v>0</v>
      </c>
      <c r="G37" s="30"/>
      <c r="H37" s="30"/>
      <c r="I37" s="116">
        <v>0</v>
      </c>
      <c r="J37" s="115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47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47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2" customFormat="1" ht="12.75">
      <c r="A61" s="30"/>
      <c r="B61" s="35"/>
      <c r="C61" s="3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2" customFormat="1" ht="12.75">
      <c r="A65" s="30"/>
      <c r="B65" s="35"/>
      <c r="C65" s="30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2" customFormat="1" ht="12.75">
      <c r="A76" s="30"/>
      <c r="B76" s="35"/>
      <c r="C76" s="3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87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32" t="str">
        <f>E7</f>
        <v>MTA_05_SPŠ OA JŠ_Frýdek-Místek</v>
      </c>
      <c r="F85" s="233"/>
      <c r="G85" s="233"/>
      <c r="H85" s="23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85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01" t="str">
        <f>E9</f>
        <v>001 - Vybavení</v>
      </c>
      <c r="F87" s="231"/>
      <c r="G87" s="231"/>
      <c r="H87" s="231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20</v>
      </c>
      <c r="D89" s="32"/>
      <c r="E89" s="32"/>
      <c r="F89" s="23" t="str">
        <f>F12</f>
        <v xml:space="preserve"> </v>
      </c>
      <c r="G89" s="32"/>
      <c r="H89" s="32"/>
      <c r="I89" s="25" t="s">
        <v>22</v>
      </c>
      <c r="J89" s="62" t="str">
        <f>IF(J12="","",J12)</f>
        <v>28. 3. 2023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5" t="s">
        <v>24</v>
      </c>
      <c r="D91" s="32"/>
      <c r="E91" s="32"/>
      <c r="F91" s="23" t="str">
        <f>E15</f>
        <v xml:space="preserve"> </v>
      </c>
      <c r="G91" s="32"/>
      <c r="H91" s="32"/>
      <c r="I91" s="25" t="s">
        <v>29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5" t="s">
        <v>88</v>
      </c>
      <c r="D94" s="136"/>
      <c r="E94" s="136"/>
      <c r="F94" s="136"/>
      <c r="G94" s="136"/>
      <c r="H94" s="136"/>
      <c r="I94" s="136"/>
      <c r="J94" s="137" t="s">
        <v>89</v>
      </c>
      <c r="K94" s="136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38" t="s">
        <v>90</v>
      </c>
      <c r="D96" s="32"/>
      <c r="E96" s="32"/>
      <c r="F96" s="32"/>
      <c r="G96" s="32"/>
      <c r="H96" s="32"/>
      <c r="I96" s="32"/>
      <c r="J96" s="80">
        <f>J117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91</v>
      </c>
    </row>
    <row r="97" spans="1:31" s="9" customFormat="1" ht="24.95" customHeight="1">
      <c r="B97" s="139"/>
      <c r="C97" s="140"/>
      <c r="D97" s="141" t="s">
        <v>92</v>
      </c>
      <c r="E97" s="142"/>
      <c r="F97" s="142"/>
      <c r="G97" s="142"/>
      <c r="H97" s="142"/>
      <c r="I97" s="142"/>
      <c r="J97" s="143">
        <f>J118</f>
        <v>0</v>
      </c>
      <c r="K97" s="140"/>
      <c r="L97" s="144"/>
    </row>
    <row r="98" spans="1:31" s="2" customFormat="1" ht="21.75" customHeight="1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47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customHeight="1">
      <c r="A99" s="30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47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3" spans="1:31" s="2" customFormat="1" ht="6.95" customHeight="1">
      <c r="A103" s="30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19" t="s">
        <v>93</v>
      </c>
      <c r="D104" s="32"/>
      <c r="E104" s="32"/>
      <c r="F104" s="32"/>
      <c r="G104" s="32"/>
      <c r="H104" s="32"/>
      <c r="I104" s="32"/>
      <c r="J104" s="32"/>
      <c r="K104" s="32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5" t="s">
        <v>16</v>
      </c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6.5" customHeight="1">
      <c r="A107" s="30"/>
      <c r="B107" s="31"/>
      <c r="C107" s="32"/>
      <c r="D107" s="32"/>
      <c r="E107" s="232" t="str">
        <f>E7</f>
        <v>MTA_05_SPŠ OA JŠ_Frýdek-Místek</v>
      </c>
      <c r="F107" s="233"/>
      <c r="G107" s="233"/>
      <c r="H107" s="233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5" t="s">
        <v>85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2"/>
      <c r="D109" s="32"/>
      <c r="E109" s="201" t="str">
        <f>E9</f>
        <v>001 - Vybavení</v>
      </c>
      <c r="F109" s="231"/>
      <c r="G109" s="231"/>
      <c r="H109" s="231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20</v>
      </c>
      <c r="D111" s="32"/>
      <c r="E111" s="32"/>
      <c r="F111" s="23" t="str">
        <f>F12</f>
        <v xml:space="preserve"> </v>
      </c>
      <c r="G111" s="32"/>
      <c r="H111" s="32"/>
      <c r="I111" s="25" t="s">
        <v>22</v>
      </c>
      <c r="J111" s="62" t="str">
        <f>IF(J12="","",J12)</f>
        <v>28. 3. 2023</v>
      </c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5.2" customHeight="1">
      <c r="A113" s="30"/>
      <c r="B113" s="31"/>
      <c r="C113" s="25" t="s">
        <v>24</v>
      </c>
      <c r="D113" s="32"/>
      <c r="E113" s="32"/>
      <c r="F113" s="23" t="str">
        <f>E15</f>
        <v xml:space="preserve"> </v>
      </c>
      <c r="G113" s="32"/>
      <c r="H113" s="32"/>
      <c r="I113" s="25" t="s">
        <v>29</v>
      </c>
      <c r="J113" s="28" t="str">
        <f>E21</f>
        <v xml:space="preserve"> </v>
      </c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27</v>
      </c>
      <c r="D114" s="32"/>
      <c r="E114" s="32"/>
      <c r="F114" s="23" t="str">
        <f>IF(E18="","",E18)</f>
        <v>Vyplň údaj</v>
      </c>
      <c r="G114" s="32"/>
      <c r="H114" s="32"/>
      <c r="I114" s="25" t="s">
        <v>31</v>
      </c>
      <c r="J114" s="28" t="str">
        <f>E24</f>
        <v xml:space="preserve"> </v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0" customFormat="1" ht="29.25" customHeight="1">
      <c r="A116" s="145"/>
      <c r="B116" s="146"/>
      <c r="C116" s="147" t="s">
        <v>94</v>
      </c>
      <c r="D116" s="148" t="s">
        <v>58</v>
      </c>
      <c r="E116" s="148" t="s">
        <v>54</v>
      </c>
      <c r="F116" s="148" t="s">
        <v>55</v>
      </c>
      <c r="G116" s="148" t="s">
        <v>95</v>
      </c>
      <c r="H116" s="148" t="s">
        <v>96</v>
      </c>
      <c r="I116" s="148" t="s">
        <v>97</v>
      </c>
      <c r="J116" s="149" t="s">
        <v>89</v>
      </c>
      <c r="K116" s="150" t="s">
        <v>98</v>
      </c>
      <c r="L116" s="151"/>
      <c r="M116" s="71" t="s">
        <v>1</v>
      </c>
      <c r="N116" s="72" t="s">
        <v>37</v>
      </c>
      <c r="O116" s="72" t="s">
        <v>99</v>
      </c>
      <c r="P116" s="72" t="s">
        <v>100</v>
      </c>
      <c r="Q116" s="72" t="s">
        <v>101</v>
      </c>
      <c r="R116" s="72" t="s">
        <v>102</v>
      </c>
      <c r="S116" s="72" t="s">
        <v>103</v>
      </c>
      <c r="T116" s="73" t="s">
        <v>104</v>
      </c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65" s="2" customFormat="1" ht="22.9" customHeight="1">
      <c r="A117" s="30"/>
      <c r="B117" s="31"/>
      <c r="C117" s="78" t="s">
        <v>105</v>
      </c>
      <c r="D117" s="32"/>
      <c r="E117" s="32"/>
      <c r="F117" s="32"/>
      <c r="G117" s="32"/>
      <c r="H117" s="32"/>
      <c r="I117" s="32"/>
      <c r="J117" s="152">
        <f>BK117</f>
        <v>0</v>
      </c>
      <c r="K117" s="32"/>
      <c r="L117" s="35"/>
      <c r="M117" s="74"/>
      <c r="N117" s="153"/>
      <c r="O117" s="75"/>
      <c r="P117" s="154">
        <f>P118</f>
        <v>0</v>
      </c>
      <c r="Q117" s="75"/>
      <c r="R117" s="154">
        <f>R118</f>
        <v>0</v>
      </c>
      <c r="S117" s="75"/>
      <c r="T117" s="155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3" t="s">
        <v>72</v>
      </c>
      <c r="AU117" s="13" t="s">
        <v>91</v>
      </c>
      <c r="BK117" s="156">
        <f>BK118</f>
        <v>0</v>
      </c>
    </row>
    <row r="118" spans="1:65" s="11" customFormat="1" ht="25.9" customHeight="1">
      <c r="B118" s="157"/>
      <c r="C118" s="158"/>
      <c r="D118" s="159" t="s">
        <v>72</v>
      </c>
      <c r="E118" s="160" t="s">
        <v>106</v>
      </c>
      <c r="F118" s="160" t="s">
        <v>107</v>
      </c>
      <c r="G118" s="158"/>
      <c r="H118" s="158"/>
      <c r="I118" s="161"/>
      <c r="J118" s="162">
        <f>BK118</f>
        <v>0</v>
      </c>
      <c r="K118" s="158"/>
      <c r="L118" s="163"/>
      <c r="M118" s="164"/>
      <c r="N118" s="165"/>
      <c r="O118" s="165"/>
      <c r="P118" s="166">
        <f>SUM(P119:P126)</f>
        <v>0</v>
      </c>
      <c r="Q118" s="165"/>
      <c r="R118" s="166">
        <f>SUM(R119:R126)</f>
        <v>0</v>
      </c>
      <c r="S118" s="165"/>
      <c r="T118" s="167">
        <f>SUM(T119:T126)</f>
        <v>0</v>
      </c>
      <c r="AR118" s="168" t="s">
        <v>81</v>
      </c>
      <c r="AT118" s="169" t="s">
        <v>72</v>
      </c>
      <c r="AU118" s="169" t="s">
        <v>73</v>
      </c>
      <c r="AY118" s="168" t="s">
        <v>108</v>
      </c>
      <c r="BK118" s="170">
        <f>SUM(BK119:BK126)</f>
        <v>0</v>
      </c>
    </row>
    <row r="119" spans="1:65" s="2" customFormat="1" ht="16.5" customHeight="1">
      <c r="A119" s="30"/>
      <c r="B119" s="31"/>
      <c r="C119" s="171" t="s">
        <v>81</v>
      </c>
      <c r="D119" s="171" t="s">
        <v>109</v>
      </c>
      <c r="E119" s="172" t="s">
        <v>110</v>
      </c>
      <c r="F119" s="173" t="s">
        <v>111</v>
      </c>
      <c r="G119" s="174" t="s">
        <v>112</v>
      </c>
      <c r="H119" s="175">
        <v>2</v>
      </c>
      <c r="I119" s="176"/>
      <c r="J119" s="177">
        <f t="shared" ref="J119:J126" si="0">ROUND(I119*H119,2)</f>
        <v>0</v>
      </c>
      <c r="K119" s="178"/>
      <c r="L119" s="35"/>
      <c r="M119" s="179" t="s">
        <v>1</v>
      </c>
      <c r="N119" s="180" t="s">
        <v>38</v>
      </c>
      <c r="O119" s="67"/>
      <c r="P119" s="181">
        <f t="shared" ref="P119:P126" si="1">O119*H119</f>
        <v>0</v>
      </c>
      <c r="Q119" s="181">
        <v>0</v>
      </c>
      <c r="R119" s="181">
        <f t="shared" ref="R119:R126" si="2">Q119*H119</f>
        <v>0</v>
      </c>
      <c r="S119" s="181">
        <v>0</v>
      </c>
      <c r="T119" s="182">
        <f t="shared" ref="T119:T126" si="3"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83" t="s">
        <v>113</v>
      </c>
      <c r="AT119" s="183" t="s">
        <v>109</v>
      </c>
      <c r="AU119" s="183" t="s">
        <v>81</v>
      </c>
      <c r="AY119" s="13" t="s">
        <v>108</v>
      </c>
      <c r="BE119" s="184">
        <f t="shared" ref="BE119:BE126" si="4">IF(N119="základní",J119,0)</f>
        <v>0</v>
      </c>
      <c r="BF119" s="184">
        <f t="shared" ref="BF119:BF126" si="5">IF(N119="snížená",J119,0)</f>
        <v>0</v>
      </c>
      <c r="BG119" s="184">
        <f t="shared" ref="BG119:BG126" si="6">IF(N119="zákl. přenesená",J119,0)</f>
        <v>0</v>
      </c>
      <c r="BH119" s="184">
        <f t="shared" ref="BH119:BH126" si="7">IF(N119="sníž. přenesená",J119,0)</f>
        <v>0</v>
      </c>
      <c r="BI119" s="184">
        <f t="shared" ref="BI119:BI126" si="8">IF(N119="nulová",J119,0)</f>
        <v>0</v>
      </c>
      <c r="BJ119" s="13" t="s">
        <v>81</v>
      </c>
      <c r="BK119" s="184">
        <f t="shared" ref="BK119:BK126" si="9">ROUND(I119*H119,2)</f>
        <v>0</v>
      </c>
      <c r="BL119" s="13" t="s">
        <v>113</v>
      </c>
      <c r="BM119" s="183" t="s">
        <v>114</v>
      </c>
    </row>
    <row r="120" spans="1:65" s="2" customFormat="1" ht="16.5" customHeight="1">
      <c r="A120" s="30"/>
      <c r="B120" s="31"/>
      <c r="C120" s="171" t="s">
        <v>83</v>
      </c>
      <c r="D120" s="171" t="s">
        <v>109</v>
      </c>
      <c r="E120" s="172" t="s">
        <v>115</v>
      </c>
      <c r="F120" s="173" t="s">
        <v>116</v>
      </c>
      <c r="G120" s="174" t="s">
        <v>112</v>
      </c>
      <c r="H120" s="175">
        <v>2</v>
      </c>
      <c r="I120" s="176"/>
      <c r="J120" s="177">
        <f t="shared" si="0"/>
        <v>0</v>
      </c>
      <c r="K120" s="178"/>
      <c r="L120" s="35"/>
      <c r="M120" s="179" t="s">
        <v>1</v>
      </c>
      <c r="N120" s="180" t="s">
        <v>38</v>
      </c>
      <c r="O120" s="67"/>
      <c r="P120" s="181">
        <f t="shared" si="1"/>
        <v>0</v>
      </c>
      <c r="Q120" s="181">
        <v>0</v>
      </c>
      <c r="R120" s="181">
        <f t="shared" si="2"/>
        <v>0</v>
      </c>
      <c r="S120" s="181">
        <v>0</v>
      </c>
      <c r="T120" s="182">
        <f t="shared" si="3"/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83" t="s">
        <v>113</v>
      </c>
      <c r="AT120" s="183" t="s">
        <v>109</v>
      </c>
      <c r="AU120" s="183" t="s">
        <v>81</v>
      </c>
      <c r="AY120" s="13" t="s">
        <v>108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13" t="s">
        <v>81</v>
      </c>
      <c r="BK120" s="184">
        <f t="shared" si="9"/>
        <v>0</v>
      </c>
      <c r="BL120" s="13" t="s">
        <v>113</v>
      </c>
      <c r="BM120" s="183" t="s">
        <v>117</v>
      </c>
    </row>
    <row r="121" spans="1:65" s="2" customFormat="1" ht="24.2" customHeight="1">
      <c r="A121" s="30"/>
      <c r="B121" s="31"/>
      <c r="C121" s="171" t="s">
        <v>118</v>
      </c>
      <c r="D121" s="171" t="s">
        <v>109</v>
      </c>
      <c r="E121" s="172" t="s">
        <v>119</v>
      </c>
      <c r="F121" s="173" t="s">
        <v>120</v>
      </c>
      <c r="G121" s="174" t="s">
        <v>112</v>
      </c>
      <c r="H121" s="175">
        <v>38</v>
      </c>
      <c r="I121" s="176"/>
      <c r="J121" s="177">
        <f t="shared" si="0"/>
        <v>0</v>
      </c>
      <c r="K121" s="178"/>
      <c r="L121" s="35"/>
      <c r="M121" s="179" t="s">
        <v>1</v>
      </c>
      <c r="N121" s="180" t="s">
        <v>38</v>
      </c>
      <c r="O121" s="67"/>
      <c r="P121" s="181">
        <f t="shared" si="1"/>
        <v>0</v>
      </c>
      <c r="Q121" s="181">
        <v>0</v>
      </c>
      <c r="R121" s="181">
        <f t="shared" si="2"/>
        <v>0</v>
      </c>
      <c r="S121" s="181">
        <v>0</v>
      </c>
      <c r="T121" s="182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83" t="s">
        <v>113</v>
      </c>
      <c r="AT121" s="183" t="s">
        <v>109</v>
      </c>
      <c r="AU121" s="183" t="s">
        <v>81</v>
      </c>
      <c r="AY121" s="13" t="s">
        <v>108</v>
      </c>
      <c r="BE121" s="184">
        <f t="shared" si="4"/>
        <v>0</v>
      </c>
      <c r="BF121" s="184">
        <f t="shared" si="5"/>
        <v>0</v>
      </c>
      <c r="BG121" s="184">
        <f t="shared" si="6"/>
        <v>0</v>
      </c>
      <c r="BH121" s="184">
        <f t="shared" si="7"/>
        <v>0</v>
      </c>
      <c r="BI121" s="184">
        <f t="shared" si="8"/>
        <v>0</v>
      </c>
      <c r="BJ121" s="13" t="s">
        <v>81</v>
      </c>
      <c r="BK121" s="184">
        <f t="shared" si="9"/>
        <v>0</v>
      </c>
      <c r="BL121" s="13" t="s">
        <v>113</v>
      </c>
      <c r="BM121" s="183" t="s">
        <v>121</v>
      </c>
    </row>
    <row r="122" spans="1:65" s="2" customFormat="1" ht="16.5" customHeight="1">
      <c r="A122" s="30"/>
      <c r="B122" s="31"/>
      <c r="C122" s="171" t="s">
        <v>113</v>
      </c>
      <c r="D122" s="171" t="s">
        <v>109</v>
      </c>
      <c r="E122" s="172" t="s">
        <v>122</v>
      </c>
      <c r="F122" s="173" t="s">
        <v>123</v>
      </c>
      <c r="G122" s="174" t="s">
        <v>112</v>
      </c>
      <c r="H122" s="175">
        <v>12</v>
      </c>
      <c r="I122" s="176"/>
      <c r="J122" s="177">
        <f t="shared" si="0"/>
        <v>0</v>
      </c>
      <c r="K122" s="178"/>
      <c r="L122" s="35"/>
      <c r="M122" s="179" t="s">
        <v>1</v>
      </c>
      <c r="N122" s="180" t="s">
        <v>38</v>
      </c>
      <c r="O122" s="67"/>
      <c r="P122" s="181">
        <f t="shared" si="1"/>
        <v>0</v>
      </c>
      <c r="Q122" s="181">
        <v>0</v>
      </c>
      <c r="R122" s="181">
        <f t="shared" si="2"/>
        <v>0</v>
      </c>
      <c r="S122" s="181">
        <v>0</v>
      </c>
      <c r="T122" s="182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83" t="s">
        <v>113</v>
      </c>
      <c r="AT122" s="183" t="s">
        <v>109</v>
      </c>
      <c r="AU122" s="183" t="s">
        <v>81</v>
      </c>
      <c r="AY122" s="13" t="s">
        <v>108</v>
      </c>
      <c r="BE122" s="184">
        <f t="shared" si="4"/>
        <v>0</v>
      </c>
      <c r="BF122" s="184">
        <f t="shared" si="5"/>
        <v>0</v>
      </c>
      <c r="BG122" s="184">
        <f t="shared" si="6"/>
        <v>0</v>
      </c>
      <c r="BH122" s="184">
        <f t="shared" si="7"/>
        <v>0</v>
      </c>
      <c r="BI122" s="184">
        <f t="shared" si="8"/>
        <v>0</v>
      </c>
      <c r="BJ122" s="13" t="s">
        <v>81</v>
      </c>
      <c r="BK122" s="184">
        <f t="shared" si="9"/>
        <v>0</v>
      </c>
      <c r="BL122" s="13" t="s">
        <v>113</v>
      </c>
      <c r="BM122" s="183" t="s">
        <v>124</v>
      </c>
    </row>
    <row r="123" spans="1:65" s="2" customFormat="1" ht="16.5" customHeight="1">
      <c r="A123" s="30"/>
      <c r="B123" s="31"/>
      <c r="C123" s="171" t="s">
        <v>125</v>
      </c>
      <c r="D123" s="171" t="s">
        <v>109</v>
      </c>
      <c r="E123" s="172" t="s">
        <v>126</v>
      </c>
      <c r="F123" s="173" t="s">
        <v>127</v>
      </c>
      <c r="G123" s="174" t="s">
        <v>112</v>
      </c>
      <c r="H123" s="175">
        <v>2</v>
      </c>
      <c r="I123" s="176"/>
      <c r="J123" s="177">
        <f t="shared" si="0"/>
        <v>0</v>
      </c>
      <c r="K123" s="178"/>
      <c r="L123" s="35"/>
      <c r="M123" s="179" t="s">
        <v>1</v>
      </c>
      <c r="N123" s="180" t="s">
        <v>38</v>
      </c>
      <c r="O123" s="67"/>
      <c r="P123" s="181">
        <f t="shared" si="1"/>
        <v>0</v>
      </c>
      <c r="Q123" s="181">
        <v>0</v>
      </c>
      <c r="R123" s="181">
        <f t="shared" si="2"/>
        <v>0</v>
      </c>
      <c r="S123" s="181">
        <v>0</v>
      </c>
      <c r="T123" s="182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3" t="s">
        <v>113</v>
      </c>
      <c r="AT123" s="183" t="s">
        <v>109</v>
      </c>
      <c r="AU123" s="183" t="s">
        <v>81</v>
      </c>
      <c r="AY123" s="13" t="s">
        <v>108</v>
      </c>
      <c r="BE123" s="184">
        <f t="shared" si="4"/>
        <v>0</v>
      </c>
      <c r="BF123" s="184">
        <f t="shared" si="5"/>
        <v>0</v>
      </c>
      <c r="BG123" s="184">
        <f t="shared" si="6"/>
        <v>0</v>
      </c>
      <c r="BH123" s="184">
        <f t="shared" si="7"/>
        <v>0</v>
      </c>
      <c r="BI123" s="184">
        <f t="shared" si="8"/>
        <v>0</v>
      </c>
      <c r="BJ123" s="13" t="s">
        <v>81</v>
      </c>
      <c r="BK123" s="184">
        <f t="shared" si="9"/>
        <v>0</v>
      </c>
      <c r="BL123" s="13" t="s">
        <v>113</v>
      </c>
      <c r="BM123" s="183" t="s">
        <v>128</v>
      </c>
    </row>
    <row r="124" spans="1:65" s="2" customFormat="1" ht="24.2" customHeight="1">
      <c r="A124" s="30"/>
      <c r="B124" s="31"/>
      <c r="C124" s="171" t="s">
        <v>129</v>
      </c>
      <c r="D124" s="171" t="s">
        <v>109</v>
      </c>
      <c r="E124" s="172" t="s">
        <v>130</v>
      </c>
      <c r="F124" s="173" t="s">
        <v>131</v>
      </c>
      <c r="G124" s="174" t="s">
        <v>112</v>
      </c>
      <c r="H124" s="175">
        <v>1</v>
      </c>
      <c r="I124" s="176"/>
      <c r="J124" s="177">
        <f t="shared" si="0"/>
        <v>0</v>
      </c>
      <c r="K124" s="178"/>
      <c r="L124" s="35"/>
      <c r="M124" s="179" t="s">
        <v>1</v>
      </c>
      <c r="N124" s="180" t="s">
        <v>38</v>
      </c>
      <c r="O124" s="67"/>
      <c r="P124" s="181">
        <f t="shared" si="1"/>
        <v>0</v>
      </c>
      <c r="Q124" s="181">
        <v>0</v>
      </c>
      <c r="R124" s="181">
        <f t="shared" si="2"/>
        <v>0</v>
      </c>
      <c r="S124" s="181">
        <v>0</v>
      </c>
      <c r="T124" s="182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83" t="s">
        <v>113</v>
      </c>
      <c r="AT124" s="183" t="s">
        <v>109</v>
      </c>
      <c r="AU124" s="183" t="s">
        <v>81</v>
      </c>
      <c r="AY124" s="13" t="s">
        <v>108</v>
      </c>
      <c r="BE124" s="184">
        <f t="shared" si="4"/>
        <v>0</v>
      </c>
      <c r="BF124" s="184">
        <f t="shared" si="5"/>
        <v>0</v>
      </c>
      <c r="BG124" s="184">
        <f t="shared" si="6"/>
        <v>0</v>
      </c>
      <c r="BH124" s="184">
        <f t="shared" si="7"/>
        <v>0</v>
      </c>
      <c r="BI124" s="184">
        <f t="shared" si="8"/>
        <v>0</v>
      </c>
      <c r="BJ124" s="13" t="s">
        <v>81</v>
      </c>
      <c r="BK124" s="184">
        <f t="shared" si="9"/>
        <v>0</v>
      </c>
      <c r="BL124" s="13" t="s">
        <v>113</v>
      </c>
      <c r="BM124" s="183" t="s">
        <v>132</v>
      </c>
    </row>
    <row r="125" spans="1:65" s="2" customFormat="1" ht="24.2" customHeight="1">
      <c r="A125" s="30"/>
      <c r="B125" s="31"/>
      <c r="C125" s="171" t="s">
        <v>133</v>
      </c>
      <c r="D125" s="171" t="s">
        <v>109</v>
      </c>
      <c r="E125" s="172" t="s">
        <v>134</v>
      </c>
      <c r="F125" s="173" t="s">
        <v>135</v>
      </c>
      <c r="G125" s="174" t="s">
        <v>136</v>
      </c>
      <c r="H125" s="175">
        <v>1</v>
      </c>
      <c r="I125" s="176"/>
      <c r="J125" s="177">
        <f t="shared" si="0"/>
        <v>0</v>
      </c>
      <c r="K125" s="178"/>
      <c r="L125" s="35"/>
      <c r="M125" s="179" t="s">
        <v>1</v>
      </c>
      <c r="N125" s="180" t="s">
        <v>38</v>
      </c>
      <c r="O125" s="67"/>
      <c r="P125" s="181">
        <f t="shared" si="1"/>
        <v>0</v>
      </c>
      <c r="Q125" s="181">
        <v>0</v>
      </c>
      <c r="R125" s="181">
        <f t="shared" si="2"/>
        <v>0</v>
      </c>
      <c r="S125" s="181">
        <v>0</v>
      </c>
      <c r="T125" s="182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3" t="s">
        <v>113</v>
      </c>
      <c r="AT125" s="183" t="s">
        <v>109</v>
      </c>
      <c r="AU125" s="183" t="s">
        <v>81</v>
      </c>
      <c r="AY125" s="13" t="s">
        <v>108</v>
      </c>
      <c r="BE125" s="184">
        <f t="shared" si="4"/>
        <v>0</v>
      </c>
      <c r="BF125" s="184">
        <f t="shared" si="5"/>
        <v>0</v>
      </c>
      <c r="BG125" s="184">
        <f t="shared" si="6"/>
        <v>0</v>
      </c>
      <c r="BH125" s="184">
        <f t="shared" si="7"/>
        <v>0</v>
      </c>
      <c r="BI125" s="184">
        <f t="shared" si="8"/>
        <v>0</v>
      </c>
      <c r="BJ125" s="13" t="s">
        <v>81</v>
      </c>
      <c r="BK125" s="184">
        <f t="shared" si="9"/>
        <v>0</v>
      </c>
      <c r="BL125" s="13" t="s">
        <v>113</v>
      </c>
      <c r="BM125" s="183" t="s">
        <v>137</v>
      </c>
    </row>
    <row r="126" spans="1:65" s="2" customFormat="1" ht="16.5" customHeight="1">
      <c r="A126" s="30"/>
      <c r="B126" s="31"/>
      <c r="C126" s="171" t="s">
        <v>138</v>
      </c>
      <c r="D126" s="171" t="s">
        <v>109</v>
      </c>
      <c r="E126" s="172" t="s">
        <v>139</v>
      </c>
      <c r="F126" s="173" t="s">
        <v>140</v>
      </c>
      <c r="G126" s="174" t="s">
        <v>136</v>
      </c>
      <c r="H126" s="175">
        <v>1</v>
      </c>
      <c r="I126" s="176"/>
      <c r="J126" s="177">
        <f t="shared" si="0"/>
        <v>0</v>
      </c>
      <c r="K126" s="178"/>
      <c r="L126" s="35"/>
      <c r="M126" s="185" t="s">
        <v>1</v>
      </c>
      <c r="N126" s="186" t="s">
        <v>38</v>
      </c>
      <c r="O126" s="187"/>
      <c r="P126" s="188">
        <f t="shared" si="1"/>
        <v>0</v>
      </c>
      <c r="Q126" s="188">
        <v>0</v>
      </c>
      <c r="R126" s="188">
        <f t="shared" si="2"/>
        <v>0</v>
      </c>
      <c r="S126" s="188">
        <v>0</v>
      </c>
      <c r="T126" s="189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3" t="s">
        <v>113</v>
      </c>
      <c r="AT126" s="183" t="s">
        <v>109</v>
      </c>
      <c r="AU126" s="183" t="s">
        <v>81</v>
      </c>
      <c r="AY126" s="13" t="s">
        <v>108</v>
      </c>
      <c r="BE126" s="184">
        <f t="shared" si="4"/>
        <v>0</v>
      </c>
      <c r="BF126" s="184">
        <f t="shared" si="5"/>
        <v>0</v>
      </c>
      <c r="BG126" s="184">
        <f t="shared" si="6"/>
        <v>0</v>
      </c>
      <c r="BH126" s="184">
        <f t="shared" si="7"/>
        <v>0</v>
      </c>
      <c r="BI126" s="184">
        <f t="shared" si="8"/>
        <v>0</v>
      </c>
      <c r="BJ126" s="13" t="s">
        <v>81</v>
      </c>
      <c r="BK126" s="184">
        <f t="shared" si="9"/>
        <v>0</v>
      </c>
      <c r="BL126" s="13" t="s">
        <v>113</v>
      </c>
      <c r="BM126" s="183" t="s">
        <v>141</v>
      </c>
    </row>
    <row r="127" spans="1:65" s="2" customFormat="1" ht="6.95" customHeight="1">
      <c r="A127" s="30"/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35"/>
      <c r="M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</sheetData>
  <sheetProtection algorithmName="SHA-512" hashValue="sVgpBlkq7lGJD+ORPM/sVnpn4d+W/kRNpZTA5wuSrUzk4pfAfD0qqbXVAZzVDKnl6xrlVSnlsgEctbSK9hAsCg==" saltValue="7rqQBbOwMeDcky29FO2oRFbjaUB64OROTbHNio2OV3qicwS8Hs1brzovIS2l0Txvs0eOzLAUhbf63yt7Z6bLuw==" spinCount="100000" sheet="1" objects="1" scenarios="1" formatColumns="0" formatRows="0" autoFilter="0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001 - Vybavení</vt:lpstr>
      <vt:lpstr>'001 - Vybavení'!Názvy_tisku</vt:lpstr>
      <vt:lpstr>'Rekapitulace stavby'!Názvy_tisku</vt:lpstr>
      <vt:lpstr>'001 - Vybavení'!Oblast_tisku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BARBORAKYSK8FBE\barborakyskova</dc:creator>
  <cp:lastModifiedBy>Hruzek Miroslav</cp:lastModifiedBy>
  <dcterms:created xsi:type="dcterms:W3CDTF">2023-04-14T12:01:54Z</dcterms:created>
  <dcterms:modified xsi:type="dcterms:W3CDTF">2023-05-22T09:52:41Z</dcterms:modified>
</cp:coreProperties>
</file>