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\\Mac\Home\Desktop\"/>
    </mc:Choice>
  </mc:AlternateContent>
  <bookViews>
    <workbookView xWindow="0" yWindow="0" windowWidth="0" windowHeight="0"/>
  </bookViews>
  <sheets>
    <sheet name="Rekapitulace stavby" sheetId="1" r:id="rId1"/>
    <sheet name="001 - Stavební část " sheetId="2" r:id="rId2"/>
    <sheet name="002 - Elektroinstalace " sheetId="3" r:id="rId3"/>
    <sheet name="003 - Ostatní a vedlejší ..." sheetId="4" r:id="rId4"/>
  </sheets>
  <definedNames>
    <definedName name="_xlnm.Print_Area" localSheetId="0">'Rekapitulace stavby'!$D$4:$AO$76,'Rekapitulace stavby'!$C$82:$AQ$98</definedName>
    <definedName name="_xlnm.Print_Titles" localSheetId="0">'Rekapitulace stavby'!$92:$92</definedName>
    <definedName name="_xlnm._FilterDatabase" localSheetId="1" hidden="1">'001 - Stavební část '!$C$126:$K$235</definedName>
    <definedName name="_xlnm.Print_Area" localSheetId="1">'001 - Stavební část '!$C$4:$J$76,'001 - Stavební část '!$C$82:$J$108,'001 - Stavební část '!$C$114:$K$235</definedName>
    <definedName name="_xlnm.Print_Titles" localSheetId="1">'001 - Stavební část '!$126:$126</definedName>
    <definedName name="_xlnm._FilterDatabase" localSheetId="2" hidden="1">'002 - Elektroinstalace '!$C$121:$K$197</definedName>
    <definedName name="_xlnm.Print_Area" localSheetId="2">'002 - Elektroinstalace '!$C$4:$J$76,'002 - Elektroinstalace '!$C$82:$J$103,'002 - Elektroinstalace '!$C$109:$K$197</definedName>
    <definedName name="_xlnm.Print_Titles" localSheetId="2">'002 - Elektroinstalace '!$121:$121</definedName>
    <definedName name="_xlnm._FilterDatabase" localSheetId="3" hidden="1">'003 - Ostatní a vedlejší ...'!$C$118:$K$132</definedName>
    <definedName name="_xlnm.Print_Area" localSheetId="3">'003 - Ostatní a vedlejší ...'!$C$4:$J$76,'003 - Ostatní a vedlejší ...'!$C$82:$J$100,'003 - Ostatní a vedlejší ...'!$C$106:$K$132</definedName>
    <definedName name="_xlnm.Print_Titles" localSheetId="3">'003 - Ostatní a vedlejší ...'!$118:$118</definedName>
  </definedNames>
  <calcPr/>
</workbook>
</file>

<file path=xl/calcChain.xml><?xml version="1.0" encoding="utf-8"?>
<calcChain xmlns="http://schemas.openxmlformats.org/spreadsheetml/2006/main">
  <c i="4" l="1" r="J37"/>
  <c r="J36"/>
  <c i="1" r="AY97"/>
  <c i="4" r="J35"/>
  <c i="1" r="AX97"/>
  <c i="4"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6"/>
  <c r="BH126"/>
  <c r="BG126"/>
  <c r="BF126"/>
  <c r="T126"/>
  <c r="R126"/>
  <c r="P126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J116"/>
  <c r="J115"/>
  <c r="F115"/>
  <c r="F113"/>
  <c r="E111"/>
  <c r="J92"/>
  <c r="J91"/>
  <c r="F91"/>
  <c r="F89"/>
  <c r="E87"/>
  <c r="J18"/>
  <c r="E18"/>
  <c r="F116"/>
  <c r="J17"/>
  <c r="J12"/>
  <c r="J113"/>
  <c r="E7"/>
  <c r="E85"/>
  <c i="3" r="J37"/>
  <c r="J36"/>
  <c i="1" r="AY96"/>
  <c i="3" r="J35"/>
  <c i="1" r="AX96"/>
  <c i="3"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5"/>
  <c r="BH155"/>
  <c r="BG155"/>
  <c r="BF155"/>
  <c r="T155"/>
  <c r="R155"/>
  <c r="P155"/>
  <c r="BI153"/>
  <c r="BH153"/>
  <c r="BG153"/>
  <c r="BF153"/>
  <c r="T153"/>
  <c r="R153"/>
  <c r="P153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F116"/>
  <c r="E114"/>
  <c r="F89"/>
  <c r="E87"/>
  <c r="J24"/>
  <c r="E24"/>
  <c r="J119"/>
  <c r="J23"/>
  <c r="J21"/>
  <c r="E21"/>
  <c r="J118"/>
  <c r="J20"/>
  <c r="J18"/>
  <c r="E18"/>
  <c r="F92"/>
  <c r="J17"/>
  <c r="J15"/>
  <c r="E15"/>
  <c r="F91"/>
  <c r="J14"/>
  <c r="J12"/>
  <c r="J116"/>
  <c r="E7"/>
  <c r="E85"/>
  <c i="2" r="J37"/>
  <c r="J36"/>
  <c i="1" r="AY95"/>
  <c i="2" r="J35"/>
  <c i="1" r="AX95"/>
  <c i="2" r="BI232"/>
  <c r="BH232"/>
  <c r="BG232"/>
  <c r="BF232"/>
  <c r="T232"/>
  <c r="R232"/>
  <c r="P232"/>
  <c r="BI227"/>
  <c r="BH227"/>
  <c r="BG227"/>
  <c r="BF227"/>
  <c r="T227"/>
  <c r="R227"/>
  <c r="P227"/>
  <c r="BI222"/>
  <c r="BH222"/>
  <c r="BG222"/>
  <c r="BF222"/>
  <c r="T222"/>
  <c r="R222"/>
  <c r="P222"/>
  <c r="BI218"/>
  <c r="BH218"/>
  <c r="BG218"/>
  <c r="BF218"/>
  <c r="T218"/>
  <c r="R218"/>
  <c r="P218"/>
  <c r="BI215"/>
  <c r="BH215"/>
  <c r="BG215"/>
  <c r="BF215"/>
  <c r="T215"/>
  <c r="R215"/>
  <c r="P215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2"/>
  <c r="BH202"/>
  <c r="BG202"/>
  <c r="BF202"/>
  <c r="T202"/>
  <c r="R202"/>
  <c r="P202"/>
  <c r="BI200"/>
  <c r="BH200"/>
  <c r="BG200"/>
  <c r="BF200"/>
  <c r="T200"/>
  <c r="R200"/>
  <c r="P200"/>
  <c r="BI198"/>
  <c r="BH198"/>
  <c r="BG198"/>
  <c r="BF198"/>
  <c r="T198"/>
  <c r="R198"/>
  <c r="P198"/>
  <c r="BI196"/>
  <c r="BH196"/>
  <c r="BG196"/>
  <c r="BF196"/>
  <c r="T196"/>
  <c r="R196"/>
  <c r="P196"/>
  <c r="BI194"/>
  <c r="BH194"/>
  <c r="BG194"/>
  <c r="BF194"/>
  <c r="T194"/>
  <c r="R194"/>
  <c r="P194"/>
  <c r="BI192"/>
  <c r="BH192"/>
  <c r="BG192"/>
  <c r="BF192"/>
  <c r="T192"/>
  <c r="R192"/>
  <c r="P192"/>
  <c r="BI188"/>
  <c r="BH188"/>
  <c r="BG188"/>
  <c r="BF188"/>
  <c r="T188"/>
  <c r="R188"/>
  <c r="P188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0"/>
  <c r="BH180"/>
  <c r="BG180"/>
  <c r="BF180"/>
  <c r="T180"/>
  <c r="R180"/>
  <c r="P180"/>
  <c r="BI177"/>
  <c r="BH177"/>
  <c r="BG177"/>
  <c r="BF177"/>
  <c r="T177"/>
  <c r="R177"/>
  <c r="P177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0"/>
  <c r="BH170"/>
  <c r="BG170"/>
  <c r="BF170"/>
  <c r="T170"/>
  <c r="R170"/>
  <c r="P170"/>
  <c r="BI167"/>
  <c r="BH167"/>
  <c r="BG167"/>
  <c r="BF167"/>
  <c r="T167"/>
  <c r="R167"/>
  <c r="P167"/>
  <c r="BI166"/>
  <c r="BH166"/>
  <c r="BG166"/>
  <c r="BF166"/>
  <c r="T166"/>
  <c r="R166"/>
  <c r="P166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3"/>
  <c r="BH153"/>
  <c r="BG153"/>
  <c r="BF153"/>
  <c r="T153"/>
  <c r="T152"/>
  <c r="R153"/>
  <c r="R152"/>
  <c r="P153"/>
  <c r="P152"/>
  <c r="BI150"/>
  <c r="BH150"/>
  <c r="BG150"/>
  <c r="BF150"/>
  <c r="T150"/>
  <c r="R150"/>
  <c r="P150"/>
  <c r="BI148"/>
  <c r="BH148"/>
  <c r="BG148"/>
  <c r="BF148"/>
  <c r="T148"/>
  <c r="R148"/>
  <c r="P148"/>
  <c r="BI144"/>
  <c r="BH144"/>
  <c r="BG144"/>
  <c r="BF144"/>
  <c r="T144"/>
  <c r="R144"/>
  <c r="P144"/>
  <c r="BI142"/>
  <c r="BH142"/>
  <c r="BG142"/>
  <c r="BF142"/>
  <c r="T142"/>
  <c r="R142"/>
  <c r="P142"/>
  <c r="BI138"/>
  <c r="BH138"/>
  <c r="BG138"/>
  <c r="BF138"/>
  <c r="T138"/>
  <c r="R138"/>
  <c r="P138"/>
  <c r="BI134"/>
  <c r="BH134"/>
  <c r="BG134"/>
  <c r="BF134"/>
  <c r="T134"/>
  <c r="R134"/>
  <c r="P134"/>
  <c r="BI130"/>
  <c r="BH130"/>
  <c r="BG130"/>
  <c r="BF130"/>
  <c r="T130"/>
  <c r="R130"/>
  <c r="P130"/>
  <c r="J124"/>
  <c r="J123"/>
  <c r="F123"/>
  <c r="F121"/>
  <c r="E119"/>
  <c r="J92"/>
  <c r="J91"/>
  <c r="F91"/>
  <c r="F89"/>
  <c r="E87"/>
  <c r="J18"/>
  <c r="E18"/>
  <c r="F92"/>
  <c r="J17"/>
  <c r="J12"/>
  <c r="J121"/>
  <c r="E7"/>
  <c r="E117"/>
  <c i="1" r="L90"/>
  <c r="AM90"/>
  <c r="AM89"/>
  <c r="L89"/>
  <c r="AM87"/>
  <c r="L87"/>
  <c r="L85"/>
  <c r="L84"/>
  <c i="2" r="BK211"/>
  <c r="J207"/>
  <c r="BK194"/>
  <c r="BK174"/>
  <c r="BK167"/>
  <c r="J161"/>
  <c r="J144"/>
  <c r="J232"/>
  <c r="BK177"/>
  <c r="J159"/>
  <c r="J142"/>
  <c r="BK218"/>
  <c r="BK200"/>
  <c r="J222"/>
  <c r="J206"/>
  <c r="J196"/>
  <c r="BK180"/>
  <c r="J173"/>
  <c r="BK161"/>
  <c r="J138"/>
  <c i="3" r="BK170"/>
  <c r="BK168"/>
  <c r="J165"/>
  <c r="J163"/>
  <c r="J161"/>
  <c r="BK155"/>
  <c r="BK147"/>
  <c r="BK138"/>
  <c r="BK135"/>
  <c r="J131"/>
  <c r="BK128"/>
  <c r="BK125"/>
  <c r="J196"/>
  <c r="BK189"/>
  <c r="BK185"/>
  <c r="J182"/>
  <c r="BK177"/>
  <c r="BK173"/>
  <c r="J166"/>
  <c r="J162"/>
  <c r="J158"/>
  <c r="BK149"/>
  <c r="BK143"/>
  <c r="J135"/>
  <c r="BK131"/>
  <c r="J129"/>
  <c r="J126"/>
  <c r="BK196"/>
  <c r="J193"/>
  <c r="J185"/>
  <c r="BK176"/>
  <c i="4" r="J126"/>
  <c r="BK131"/>
  <c r="BK126"/>
  <c r="J122"/>
  <c i="2" r="BK232"/>
  <c r="J202"/>
  <c r="J184"/>
  <c r="J180"/>
  <c r="BK173"/>
  <c r="BK166"/>
  <c r="BK159"/>
  <c r="J148"/>
  <c r="J130"/>
  <c r="BK196"/>
  <c r="J175"/>
  <c r="BK162"/>
  <c r="BK148"/>
  <c r="J227"/>
  <c r="BK213"/>
  <c r="BK192"/>
  <c r="J215"/>
  <c r="BK206"/>
  <c r="J198"/>
  <c r="J183"/>
  <c r="J166"/>
  <c r="BK150"/>
  <c r="BK130"/>
  <c i="3" r="J171"/>
  <c r="BK169"/>
  <c r="BK166"/>
  <c r="BK162"/>
  <c r="BK159"/>
  <c r="J153"/>
  <c r="J145"/>
  <c r="BK141"/>
  <c r="J139"/>
  <c r="BK133"/>
  <c r="J127"/>
  <c r="J197"/>
  <c r="BK194"/>
  <c r="J191"/>
  <c r="J187"/>
  <c r="J180"/>
  <c r="BK174"/>
  <c r="J170"/>
  <c r="BK167"/>
  <c r="BK165"/>
  <c r="J160"/>
  <c r="J151"/>
  <c r="J144"/>
  <c r="BK139"/>
  <c r="BK136"/>
  <c r="J133"/>
  <c r="J130"/>
  <c r="BK124"/>
  <c r="J194"/>
  <c r="J190"/>
  <c r="BK187"/>
  <c r="J183"/>
  <c r="BK179"/>
  <c r="J174"/>
  <c i="4" r="J131"/>
  <c r="BK123"/>
  <c r="BK129"/>
  <c r="BK124"/>
  <c i="2" r="J211"/>
  <c r="BK198"/>
  <c r="J188"/>
  <c r="J163"/>
  <c r="J153"/>
  <c r="BK142"/>
  <c r="BK208"/>
  <c r="BK183"/>
  <c r="J167"/>
  <c r="BK153"/>
  <c r="BK138"/>
  <c r="BK212"/>
  <c r="BK227"/>
  <c r="J213"/>
  <c r="BK202"/>
  <c r="J192"/>
  <c r="J177"/>
  <c r="J162"/>
  <c r="BK158"/>
  <c r="J134"/>
  <c i="3" r="J172"/>
  <c r="J167"/>
  <c r="J164"/>
  <c r="BK160"/>
  <c r="BK158"/>
  <c r="J149"/>
  <c r="BK144"/>
  <c r="J137"/>
  <c r="J134"/>
  <c r="BK130"/>
  <c r="BK126"/>
  <c r="J124"/>
  <c r="BK193"/>
  <c r="BK190"/>
  <c r="J184"/>
  <c r="J178"/>
  <c r="J175"/>
  <c r="BK172"/>
  <c r="J169"/>
  <c r="BK163"/>
  <c r="J159"/>
  <c r="BK153"/>
  <c r="J147"/>
  <c r="BK140"/>
  <c r="BK137"/>
  <c r="J128"/>
  <c r="J125"/>
  <c r="J195"/>
  <c r="BK191"/>
  <c r="BK188"/>
  <c r="BK182"/>
  <c r="J177"/>
  <c r="J173"/>
  <c i="4" r="J129"/>
  <c r="J124"/>
  <c r="BK122"/>
  <c r="BK127"/>
  <c r="J123"/>
  <c i="2" r="J208"/>
  <c r="BK188"/>
  <c r="J182"/>
  <c r="BK175"/>
  <c r="BK170"/>
  <c r="J158"/>
  <c r="BK134"/>
  <c r="J212"/>
  <c r="BK184"/>
  <c r="J170"/>
  <c r="BK160"/>
  <c r="J150"/>
  <c r="BK222"/>
  <c r="BK215"/>
  <c r="J194"/>
  <c r="J218"/>
  <c r="BK207"/>
  <c r="J200"/>
  <c r="BK182"/>
  <c r="J174"/>
  <c r="BK163"/>
  <c r="J160"/>
  <c r="BK144"/>
  <c i="1" r="AS94"/>
  <c i="3" r="BK151"/>
  <c r="J143"/>
  <c r="J140"/>
  <c r="J136"/>
  <c r="J132"/>
  <c r="BK129"/>
  <c r="BK195"/>
  <c r="J192"/>
  <c r="J188"/>
  <c r="BK183"/>
  <c r="J179"/>
  <c r="J176"/>
  <c r="BK171"/>
  <c r="J168"/>
  <c r="BK164"/>
  <c r="BK161"/>
  <c r="J155"/>
  <c r="BK145"/>
  <c r="J141"/>
  <c r="J138"/>
  <c r="BK134"/>
  <c r="BK132"/>
  <c r="BK127"/>
  <c r="BK197"/>
  <c r="BK192"/>
  <c r="J189"/>
  <c r="BK184"/>
  <c r="BK180"/>
  <c r="BK178"/>
  <c r="BK175"/>
  <c i="4" r="J127"/>
  <c i="2" l="1" r="T129"/>
  <c r="R157"/>
  <c r="R165"/>
  <c r="T169"/>
  <c r="R179"/>
  <c r="BK187"/>
  <c r="J187"/>
  <c r="J105"/>
  <c r="R210"/>
  <c r="BK217"/>
  <c r="J217"/>
  <c r="J107"/>
  <c i="3" r="BK123"/>
  <c r="J123"/>
  <c r="J97"/>
  <c r="P142"/>
  <c r="P146"/>
  <c r="R157"/>
  <c r="R186"/>
  <c i="2" r="BK129"/>
  <c r="J129"/>
  <c r="J98"/>
  <c r="P157"/>
  <c r="BK165"/>
  <c r="J165"/>
  <c r="J101"/>
  <c r="BK169"/>
  <c r="J169"/>
  <c r="J103"/>
  <c r="T179"/>
  <c r="P187"/>
  <c r="T210"/>
  <c r="T217"/>
  <c i="3" r="P123"/>
  <c r="BK142"/>
  <c r="J142"/>
  <c r="J98"/>
  <c r="R142"/>
  <c r="T146"/>
  <c r="P157"/>
  <c r="P181"/>
  <c r="BK186"/>
  <c r="J186"/>
  <c r="J102"/>
  <c i="4" r="P121"/>
  <c r="BK128"/>
  <c r="J128"/>
  <c r="J99"/>
  <c r="P128"/>
  <c i="2" r="R129"/>
  <c r="R128"/>
  <c r="T157"/>
  <c r="T165"/>
  <c r="P169"/>
  <c r="BK179"/>
  <c r="J179"/>
  <c r="J104"/>
  <c r="R187"/>
  <c r="BK210"/>
  <c r="J210"/>
  <c r="J106"/>
  <c r="P217"/>
  <c i="3" r="R123"/>
  <c r="BK146"/>
  <c r="J146"/>
  <c r="J99"/>
  <c r="T157"/>
  <c r="R181"/>
  <c r="P186"/>
  <c i="4" r="T121"/>
  <c r="R128"/>
  <c i="2" r="P129"/>
  <c r="P128"/>
  <c r="BK157"/>
  <c r="J157"/>
  <c r="J100"/>
  <c r="P165"/>
  <c r="R169"/>
  <c r="P179"/>
  <c r="T187"/>
  <c r="P210"/>
  <c r="R217"/>
  <c i="3" r="T123"/>
  <c r="T142"/>
  <c r="R146"/>
  <c r="BK157"/>
  <c r="J157"/>
  <c r="J100"/>
  <c r="BK181"/>
  <c r="J181"/>
  <c r="J101"/>
  <c r="T181"/>
  <c r="T186"/>
  <c i="4" r="BK121"/>
  <c r="J121"/>
  <c r="J98"/>
  <c r="R121"/>
  <c r="R120"/>
  <c r="R119"/>
  <c r="T128"/>
  <c i="2" r="BK152"/>
  <c r="J152"/>
  <c r="J99"/>
  <c i="4" r="F92"/>
  <c r="E109"/>
  <c r="BE123"/>
  <c r="BE129"/>
  <c r="BE131"/>
  <c r="J89"/>
  <c r="BE122"/>
  <c r="BE124"/>
  <c r="BE126"/>
  <c r="BE127"/>
  <c i="3" r="BE174"/>
  <c r="BE175"/>
  <c r="BE179"/>
  <c r="BE183"/>
  <c r="BE187"/>
  <c r="BE191"/>
  <c r="BE194"/>
  <c r="J89"/>
  <c r="J91"/>
  <c r="J92"/>
  <c r="E112"/>
  <c r="F118"/>
  <c r="F119"/>
  <c r="BE126"/>
  <c r="BE127"/>
  <c r="BE130"/>
  <c r="BE131"/>
  <c r="BE133"/>
  <c r="BE135"/>
  <c r="BE139"/>
  <c r="BE140"/>
  <c r="BE144"/>
  <c r="BE147"/>
  <c r="BE151"/>
  <c r="BE155"/>
  <c r="BE160"/>
  <c r="BE162"/>
  <c r="BE163"/>
  <c r="BE164"/>
  <c r="BE166"/>
  <c r="BE167"/>
  <c r="BE170"/>
  <c r="BE171"/>
  <c r="BE172"/>
  <c r="BE173"/>
  <c r="BE176"/>
  <c r="BE177"/>
  <c r="BE178"/>
  <c r="BE180"/>
  <c r="BE182"/>
  <c r="BE184"/>
  <c r="BE185"/>
  <c r="BE188"/>
  <c r="BE189"/>
  <c r="BE190"/>
  <c r="BE192"/>
  <c r="BE193"/>
  <c r="BE195"/>
  <c r="BE196"/>
  <c r="BE197"/>
  <c r="BE124"/>
  <c r="BE125"/>
  <c r="BE128"/>
  <c r="BE129"/>
  <c r="BE132"/>
  <c r="BE134"/>
  <c r="BE136"/>
  <c r="BE137"/>
  <c r="BE138"/>
  <c r="BE141"/>
  <c r="BE143"/>
  <c r="BE145"/>
  <c r="BE149"/>
  <c r="BE153"/>
  <c r="BE158"/>
  <c r="BE159"/>
  <c r="BE161"/>
  <c r="BE165"/>
  <c r="BE168"/>
  <c r="BE169"/>
  <c i="2" r="J89"/>
  <c r="F124"/>
  <c r="BE142"/>
  <c r="BE148"/>
  <c r="BE160"/>
  <c r="BE166"/>
  <c r="BE175"/>
  <c r="BE198"/>
  <c r="BE200"/>
  <c r="BE212"/>
  <c r="BE213"/>
  <c r="BE215"/>
  <c r="BE218"/>
  <c r="BE222"/>
  <c r="BE188"/>
  <c r="BE202"/>
  <c r="BE208"/>
  <c r="BE211"/>
  <c r="BE227"/>
  <c r="E85"/>
  <c r="BE134"/>
  <c r="BE144"/>
  <c r="BE159"/>
  <c r="BE161"/>
  <c r="BE173"/>
  <c r="BE174"/>
  <c r="BE177"/>
  <c r="BE182"/>
  <c r="BE207"/>
  <c r="BE130"/>
  <c r="BE138"/>
  <c r="BE150"/>
  <c r="BE153"/>
  <c r="BE158"/>
  <c r="BE162"/>
  <c r="BE163"/>
  <c r="BE167"/>
  <c r="BE170"/>
  <c r="BE180"/>
  <c r="BE183"/>
  <c r="BE184"/>
  <c r="BE192"/>
  <c r="BE194"/>
  <c r="BE196"/>
  <c r="BE206"/>
  <c r="BE232"/>
  <c r="J34"/>
  <c i="1" r="AW95"/>
  <c i="2" r="F36"/>
  <c i="1" r="BC95"/>
  <c i="3" r="J34"/>
  <c i="1" r="AW96"/>
  <c i="4" r="J34"/>
  <c i="1" r="AW97"/>
  <c i="4" r="F34"/>
  <c i="1" r="BA97"/>
  <c i="4" r="F37"/>
  <c i="1" r="BD97"/>
  <c i="2" r="F34"/>
  <c i="1" r="BA95"/>
  <c i="2" r="F35"/>
  <c i="1" r="BB95"/>
  <c i="3" r="F34"/>
  <c i="1" r="BA96"/>
  <c i="3" r="F36"/>
  <c i="1" r="BC96"/>
  <c i="4" r="F36"/>
  <c i="1" r="BC97"/>
  <c i="2" r="F37"/>
  <c i="1" r="BD95"/>
  <c i="3" r="F35"/>
  <c i="1" r="BB96"/>
  <c i="3" r="F37"/>
  <c i="1" r="BD96"/>
  <c i="4" r="F35"/>
  <c i="1" r="BB97"/>
  <c i="3" l="1" r="T122"/>
  <c r="R122"/>
  <c i="2" r="R168"/>
  <c r="R127"/>
  <c i="4" r="P120"/>
  <c r="P119"/>
  <c i="1" r="AU97"/>
  <c i="3" r="P122"/>
  <c i="1" r="AU96"/>
  <c i="2" r="T168"/>
  <c i="4" r="T120"/>
  <c r="T119"/>
  <c i="2" r="P168"/>
  <c r="P127"/>
  <c i="1" r="AU95"/>
  <c i="2" r="T128"/>
  <c r="T127"/>
  <c r="BK168"/>
  <c r="J168"/>
  <c r="J102"/>
  <c i="3" r="BK122"/>
  <c r="J122"/>
  <c r="J96"/>
  <c i="4" r="BK120"/>
  <c r="BK119"/>
  <c r="J119"/>
  <c r="J96"/>
  <c i="2" r="BK128"/>
  <c r="J128"/>
  <c r="J97"/>
  <c r="F33"/>
  <c i="1" r="AZ95"/>
  <c i="3" r="F33"/>
  <c i="1" r="AZ96"/>
  <c r="BD94"/>
  <c r="W33"/>
  <c r="BC94"/>
  <c r="W32"/>
  <c r="BB94"/>
  <c r="AX94"/>
  <c i="2" r="J33"/>
  <c i="1" r="AV95"/>
  <c r="AT95"/>
  <c i="4" r="J33"/>
  <c i="1" r="AV97"/>
  <c r="AT97"/>
  <c r="BA94"/>
  <c r="AW94"/>
  <c r="AK30"/>
  <c i="3" r="J33"/>
  <c i="1" r="AV96"/>
  <c r="AT96"/>
  <c i="4" r="F33"/>
  <c i="1" r="AZ97"/>
  <c i="4" l="1" r="J120"/>
  <c r="J97"/>
  <c i="2" r="BK127"/>
  <c r="J127"/>
  <c r="J96"/>
  <c i="1" r="AU94"/>
  <c i="3" r="J30"/>
  <c i="1" r="AG96"/>
  <c i="4" r="J30"/>
  <c i="1" r="AG97"/>
  <c r="AZ94"/>
  <c r="W29"/>
  <c r="AY94"/>
  <c r="W30"/>
  <c r="W31"/>
  <c i="4" l="1" r="J39"/>
  <c i="3" r="J39"/>
  <c i="1" r="AN97"/>
  <c r="AN96"/>
  <c i="2" r="J30"/>
  <c i="1" r="AG95"/>
  <c r="AG94"/>
  <c r="AK26"/>
  <c r="AV94"/>
  <c r="AK29"/>
  <c r="AK35"/>
  <c i="2" l="1" r="J39"/>
  <c i="1" r="AN9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<sst xmlns="http://schemas.openxmlformats.org/spreadsheetml/2006/main">
  <si>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</si>
  <si>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</si>
  <si>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</si>
  <si>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</si>
  <si>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</si>
  <si>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{e1e8562b-df68-4084-a3d3-c2ffa4d9c0f2}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</si>
  <si>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</si>
  <si>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</si>
  <si>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</si>
  <si>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</si>
  <si>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</si>
  <si>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</si>
  <si>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</si>
  <si>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</si>
  <si>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20230502001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</si>
  <si>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</si>
  <si>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</si>
  <si>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Collaboratve learning space</t>
  </si>
  <si>
    <t>KSO:</t>
  </si>
  <si>
    <t>CC-CZ:</t>
  </si>
  <si>
    <t>Místo:</t>
  </si>
  <si>
    <t>Frýdek - Místek</t>
  </si>
  <si>
    <t>Datum:</t>
  </si>
  <si>
    <t>5. 2. 2023</t>
  </si>
  <si>
    <t>Zadavatel:</t>
  </si>
  <si>
    <t>IČ:</t>
  </si>
  <si>
    <t>SPŠ, OA a jazyková škola FM</t>
  </si>
  <si>
    <t>DIČ:</t>
  </si>
  <si>
    <t>Uchazeč:</t>
  </si>
  <si>
    <t>Vyplň údaj</t>
  </si>
  <si>
    <t>Projektant:</t>
  </si>
  <si>
    <t>ATRIS s.r.o.</t>
  </si>
  <si>
    <t>True</t>
  </si>
  <si>
    <t>Zpracovatel:</t>
  </si>
  <si>
    <t>Barbora Kyšková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</si>
  <si>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</si>
  <si>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</si>
  <si>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</si>
  <si>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</si>
  <si>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</si>
  <si>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</si>
  <si>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</si>
  <si>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</si>
  <si>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</si>
  <si>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</si>
  <si>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</si>
  <si>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</si>
  <si>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</si>
  <si>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</si>
  <si>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</si>
  <si>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</si>
  <si>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</si>
  <si>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</si>
  <si>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</si>
  <si>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</si>
  <si>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</si>
  <si>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</si>
  <si>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</si>
  <si>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</si>
  <si>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</si>
  <si>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</si>
  <si>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</si>
  <si>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</si>
  <si>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</si>
  <si>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</si>
  <si>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</si>
  <si>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</si>
  <si>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</si>
  <si>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</si>
  <si>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</si>
  <si>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</si>
  <si>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</si>
  <si>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</si>
  <si>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</si>
  <si>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</si>
  <si>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</si>
  <si>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</si>
  <si>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</si>
  <si>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</si>
  <si>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</si>
  <si>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</si>
  <si>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001</t>
  </si>
  <si>
    <t xml:space="preserve">Stavební část </t>
  </si>
  <si>
    <t>STA</t>
  </si>
  <si>
    <t>1</t>
  </si>
  <si>
    <t>{3167a2a9-3a3e-4826-93d7-da393ec1b447}</t>
  </si>
  <si>
    <t>2</t>
  </si>
  <si>
    <t>002</t>
  </si>
  <si>
    <t xml:space="preserve">Elektroinstalace </t>
  </si>
  <si>
    <t>{2b6ee426-0081-4ef2-909c-29127fd457a4}</t>
  </si>
  <si>
    <t>003</t>
  </si>
  <si>
    <t xml:space="preserve">Ostatní a vedlejší náklady </t>
  </si>
  <si>
    <t>{3315a4e5-1540-495d-a13d-d9a5f4a2f19d}</t>
  </si>
  <si>
    <t>KRYCÍ LIST SOUPISU PRACÍ</t>
  </si>
  <si>
    <t>Objekt:</t>
  </si>
  <si>
    <t xml:space="preserve">001 - Stavební část 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</si>
  <si>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</si>
  <si>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</si>
  <si>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</si>
  <si>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</si>
  <si>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</si>
  <si>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</si>
  <si>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</si>
  <si>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práce-bourání</t>
  </si>
  <si>
    <t xml:space="preserve">    997 - Přesun sutě</t>
  </si>
  <si>
    <t xml:space="preserve">    998 - Přesun hmot</t>
  </si>
  <si>
    <t>PSV - Práce a dodávky PSV</t>
  </si>
  <si>
    <t xml:space="preserve">    730 - Vytápění</t>
  </si>
  <si>
    <t xml:space="preserve">    763 - Konstrukce suché výstavby</t>
  </si>
  <si>
    <t xml:space="preserve">    766 - Konstrukce truhlářské</t>
  </si>
  <si>
    <t xml:space="preserve">    767 - Konstrukce zámečnické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</si>
  <si>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</si>
  <si>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</si>
  <si>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</si>
  <si>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</si>
  <si>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</si>
  <si>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</si>
  <si>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</si>
  <si>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</si>
  <si>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</si>
  <si>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</si>
  <si>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</si>
  <si>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</si>
  <si>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</si>
  <si>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</si>
  <si>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</si>
  <si>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</si>
  <si>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</si>
  <si>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</si>
  <si>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</si>
  <si>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</si>
  <si>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612142001</t>
  </si>
  <si>
    <t>Potažení vnitřních stěn sklovláknitým pletivem vtlačeným do tenkovrstvé hmoty</t>
  </si>
  <si>
    <t>m2</t>
  </si>
  <si>
    <t>CS ÚRS 2023 01</t>
  </si>
  <si>
    <t>4</t>
  </si>
  <si>
    <t>1944245860</t>
  </si>
  <si>
    <t>VV</t>
  </si>
  <si>
    <t>"viz. výkresy nového stavu "10,510*3,425</t>
  </si>
  <si>
    <t>(0,48+0,64)*3,425*2</t>
  </si>
  <si>
    <t>Součet</t>
  </si>
  <si>
    <t>612325422</t>
  </si>
  <si>
    <t>Oprava vnitřní vápenocementové štukové omítky stěn v rozsahu plochy přes 10 do 30 %</t>
  </si>
  <si>
    <t>-1477850833</t>
  </si>
  <si>
    <t>3</t>
  </si>
  <si>
    <t>612341131</t>
  </si>
  <si>
    <t>Potažení vnitřních stěn sádrovým štukem tloušťky do 3 mm</t>
  </si>
  <si>
    <t>159926066</t>
  </si>
  <si>
    <t>619991001</t>
  </si>
  <si>
    <t>Zakrytí podlah fólií přilepenou lepící páskou</t>
  </si>
  <si>
    <t>-462490115</t>
  </si>
  <si>
    <t>"zakrytí podlahy " 10,51*7,194+50</t>
  </si>
  <si>
    <t>5</t>
  </si>
  <si>
    <t>619991011</t>
  </si>
  <si>
    <t>Obalení konstrukcí a prvků fólií přilepenou lepící páskou</t>
  </si>
  <si>
    <t>-1960886884</t>
  </si>
  <si>
    <t>"okna"1,125*2,155*6</t>
  </si>
  <si>
    <t>"steny s malbami"6,554*3,425*2</t>
  </si>
  <si>
    <t>949101112</t>
  </si>
  <si>
    <t>Lešení pomocné pro objekty pozemních staveb s lešeňovou podlahou v přes 1,9 do 3,5 m zatížení do 150 kg/m2</t>
  </si>
  <si>
    <t>1740865868</t>
  </si>
  <si>
    <t>10,54*7,014</t>
  </si>
  <si>
    <t>7</t>
  </si>
  <si>
    <t>952901111</t>
  </si>
  <si>
    <t>Vyčištění budov bytové a občanské výstavby při výšce podlaží do 4 m</t>
  </si>
  <si>
    <t>-696401017</t>
  </si>
  <si>
    <t>10,54*7,014+100</t>
  </si>
  <si>
    <t>9</t>
  </si>
  <si>
    <t>Ostatní konstrukce a práce-bourání</t>
  </si>
  <si>
    <t>8</t>
  </si>
  <si>
    <t>978013141</t>
  </si>
  <si>
    <t>Otlučení (osekání) vnitřní vápenné nebo vápenocementové omítky stěn v rozsahu přes 10 do 30 %</t>
  </si>
  <si>
    <t>-1234112009</t>
  </si>
  <si>
    <t>"viz. výkresy bouracích prací"10,510*3,425</t>
  </si>
  <si>
    <t>997</t>
  </si>
  <si>
    <t>Přesun sutě</t>
  </si>
  <si>
    <t>997013113</t>
  </si>
  <si>
    <t>Vnitrostaveništní doprava suti a vybouraných hmot pro budovy v přes 9 do 12 m s použitím mechanizace</t>
  </si>
  <si>
    <t>t</t>
  </si>
  <si>
    <t>496157109</t>
  </si>
  <si>
    <t>10</t>
  </si>
  <si>
    <t>997013213</t>
  </si>
  <si>
    <t>Vnitrostaveništní doprava suti a vybouraných hmot pro budovy v přes 9 do 12 m ručně</t>
  </si>
  <si>
    <t>-42795890</t>
  </si>
  <si>
    <t>11</t>
  </si>
  <si>
    <t>997013219</t>
  </si>
  <si>
    <t>Příplatek k vnitrostaveništní dopravě suti a vybouraných hmot za zvětšenou dopravu suti ZKD 10 m</t>
  </si>
  <si>
    <t>-1653847727</t>
  </si>
  <si>
    <t>12</t>
  </si>
  <si>
    <t>997013811</t>
  </si>
  <si>
    <t>Poplatek za uložení na skládce (skládkovné) stavebního odpadu dřevěného kód odpadu 17 02 01</t>
  </si>
  <si>
    <t>-2039881736</t>
  </si>
  <si>
    <t>13</t>
  </si>
  <si>
    <t>997013871</t>
  </si>
  <si>
    <t>Poplatek za uložení stavebního odpadu na recyklační skládce (skládkovné) směsného stavebního a demoličního kód odpadu 17 09 04</t>
  </si>
  <si>
    <t>193183395</t>
  </si>
  <si>
    <t>14</t>
  </si>
  <si>
    <t>R-9970135</t>
  </si>
  <si>
    <t xml:space="preserve">Odvoz suti a vybouraných hmot na skládku  se složením</t>
  </si>
  <si>
    <t>-1902425933</t>
  </si>
  <si>
    <t>P</t>
  </si>
  <si>
    <t>Poznámka k položce:_x000d_
- Položka zahrnuje veškerou mimostaveništní manipulaci ze staveniště na skládku nebo RECYKLAČNÍ SKLÁDKU_x000d_
- Vzdálenost a místo skládky nebo RECYKLAČNÍ SKLÁDKY dle uvážení a volby zhotovitele stavby_x000d_
- V souladu s odpadovou legislativou zejména zákonem č. 541/2020 Sb., o odpadech a navazujícími právními předpisy vyhláškou č. 273/2021 Sb., o podrobnostech nakládání s odpady a vyhláškou č. 8/2021 Sb., Katalogem odpadů_x000d_
- Poplatek za uložení v rámci samostatné položky viz níže_x000d_
- Zhotovitel doloží doklady o provedené likvidaci</t>
  </si>
  <si>
    <t>998</t>
  </si>
  <si>
    <t>Přesun hmot</t>
  </si>
  <si>
    <t>998018011</t>
  </si>
  <si>
    <t>Příplatek k ručnímu přesunu hmot pro budovy za zvětšený přesun ZKD 100 m</t>
  </si>
  <si>
    <t>1394646623</t>
  </si>
  <si>
    <t>16</t>
  </si>
  <si>
    <t>998018003</t>
  </si>
  <si>
    <t>Přesun hmot ruční pro budovy v přes 12 do 24 m</t>
  </si>
  <si>
    <t>1546306461</t>
  </si>
  <si>
    <t>PSV</t>
  </si>
  <si>
    <t>Práce a dodávky PSV</t>
  </si>
  <si>
    <t>730</t>
  </si>
  <si>
    <t>Vytápění</t>
  </si>
  <si>
    <t>17</t>
  </si>
  <si>
    <t>R-7307650</t>
  </si>
  <si>
    <t xml:space="preserve">Nátěr radiátoru vč. přívodního potrubí </t>
  </si>
  <si>
    <t>kus</t>
  </si>
  <si>
    <t>-134250895</t>
  </si>
  <si>
    <t>Poznámka k položce:_x000d_
vč. dodávky a montáže hlavice a ventilu_x000d_
_x000d_
OTOPNÁ TĚLESA BUDOU OPATŘENA NOVOU TERMOREGULAČNÍ HLAVICÍ, TERMOSTATICKÝM VENTILm</t>
  </si>
  <si>
    <t>"viz. výkres bouracích prací"2</t>
  </si>
  <si>
    <t>18</t>
  </si>
  <si>
    <t>R-7309099</t>
  </si>
  <si>
    <t>vypuštění otopné soustavy</t>
  </si>
  <si>
    <t>soubor</t>
  </si>
  <si>
    <t>1662394890</t>
  </si>
  <si>
    <t>19</t>
  </si>
  <si>
    <t>R-7309101</t>
  </si>
  <si>
    <t>Napuštění otopné soustavy, uvedení do provozu</t>
  </si>
  <si>
    <t>-1003983454</t>
  </si>
  <si>
    <t>20</t>
  </si>
  <si>
    <t>R-7309897</t>
  </si>
  <si>
    <t xml:space="preserve">Zpětná montáž radiátoru </t>
  </si>
  <si>
    <t>1429748392</t>
  </si>
  <si>
    <t>"viz. výkresy bouracích prací"2</t>
  </si>
  <si>
    <t>R-7309899</t>
  </si>
  <si>
    <t>Demontáž radiátoru</t>
  </si>
  <si>
    <t>-26913012</t>
  </si>
  <si>
    <t>763</t>
  </si>
  <si>
    <t>Konstrukce suché výstavby</t>
  </si>
  <si>
    <t>22</t>
  </si>
  <si>
    <t>763131411</t>
  </si>
  <si>
    <t>SDK podhled desky 1xA 12,5 bez izolace dvouvrstvá spodní kce profil CD+UD</t>
  </si>
  <si>
    <t>233256314</t>
  </si>
  <si>
    <t>9,55*0,577+9,835*0,819+5,4*0,27*2+5,4*0,375+5,4*1</t>
  </si>
  <si>
    <t>23</t>
  </si>
  <si>
    <t>998763202</t>
  </si>
  <si>
    <t>Přesun hmot procentní pro dřevostavby v objektech v přes 12 do 24 m</t>
  </si>
  <si>
    <t>%</t>
  </si>
  <si>
    <t>740448381</t>
  </si>
  <si>
    <t>24</t>
  </si>
  <si>
    <t>998763294</t>
  </si>
  <si>
    <t>Příplatek k přesunu hmot procentní 763 za zvětšený přesun do 1000 m</t>
  </si>
  <si>
    <t>-222360946</t>
  </si>
  <si>
    <t>25</t>
  </si>
  <si>
    <t>R-7630010</t>
  </si>
  <si>
    <t>D+M akusticého podhledu</t>
  </si>
  <si>
    <t>-176480540</t>
  </si>
  <si>
    <t xml:space="preserve">Poznámka k položce:_x000d_
-	stropní kazeta o rozměrech 600 x 600 mm, výška 19 mm, barva bílá, viditelná hrana rastru_x000d_
-	reakce na oheň A2-s1, d0_x000d_
-	polozapuštěná hrana na 15 mm konstrukci_x000d_
-	podhledy doplněny o SDK límec s izolací po obvodu místnosti, včetně systémového přechodu_x000d_
-	před objednáním materiálu a zahájením prací bude zpracována akustická studie dle konkrétního dodavatele podhledu, tato studie bude projektantovi předložena k odsouhlasení. Akustický podhled musí splňovat požadavky normy _x000d_
ČSN 73 0527. _x000d_
Po realizaci musí zhotovitel zajistit měření doby dozvuku pro ověření splnění normových požadavků a předat protokol o měření doby dozvuku s kladným výsledkem._x000d_
_x000d_
_x000d_
</t>
  </si>
  <si>
    <t>5,4*4,2*2</t>
  </si>
  <si>
    <t>766</t>
  </si>
  <si>
    <t>Konstrukce truhlářské</t>
  </si>
  <si>
    <t>26</t>
  </si>
  <si>
    <t>766411811</t>
  </si>
  <si>
    <t>Demontáž truhlářského obložení stěn z panelů plochy do 1,5 m2</t>
  </si>
  <si>
    <t>-1874188445</t>
  </si>
  <si>
    <t>"viz. výkres bouracích prací "(0,64+0,48)*1,54*2</t>
  </si>
  <si>
    <t>1,3*1,33+2*1+0,35*1</t>
  </si>
  <si>
    <t>27</t>
  </si>
  <si>
    <t>766441825</t>
  </si>
  <si>
    <t>Demontáž parapetních desek dřevěných nebo plastových šířky přes 300 mm délky přes 2000 mm</t>
  </si>
  <si>
    <t>939107952</t>
  </si>
  <si>
    <t>"viz. výkres bouracích prací"2,6*3</t>
  </si>
  <si>
    <t>28</t>
  </si>
  <si>
    <t>R-7660090</t>
  </si>
  <si>
    <t xml:space="preserve">D+M  PARAPETNÍ DESKA S KRYTEM RADIÁTORU - viz. T1</t>
  </si>
  <si>
    <t>-1952743529</t>
  </si>
  <si>
    <t xml:space="preserve">Poznámka k položce:_x000d_
PARAPETNÍ DESKA S KRYTEM RADIÁTORU, SKLÁDÁ SE Z HPL PLNĚ PROBARVENÉ DESKY (BARVA ŠEDÁ RAL 7035 VIZ. NAVAZUJÍCÍ NÁTĚR SOKLU), NOSNÁ KONSTRUKCE PROFILI JEKL, VIZ DETAIL VÝKRES D.1.1.c).04_x000d_
_x000d_
NOSNÁ KONSTRUKCE KRYTU JEKL_x000d_
SPOJOVANÉ SEŠROUBOVÁNÍM, KOTVENO POMOCÍ PATNÍCH PLECHŮ A CHEM. KOTVY M8_x000d_
_x000d_
2 PARAPETNÍ DESKA, DÉLKA 5205 mm, CELKEM 2 KS, BARVA ŠEDÁ_x000d_
CPL PROBARVOVANÁ DESKA, PRUHY O ROZMĚRECH 20x18 mm, DISTANCE 20 mm_x000d_
KRYT BUDE ROZDĚLĚN NA NĚKOLIK ODNIMATELNÝCH PLOCH_x000d_
_x000d_
POZNÁMKA:_x000d_
- PARAPETNÍ DESKA, CPL PROBARVOVANÁ DESKA BUDOU V BARVĚ ŠEDÁ RAL 7035 (PŘÍPADNOU ALTERNATIVU VZORKOVAT K NAVAZUJÍCÍM NÁTĚRŮM STĚN)_x000d_
- PŘED ZADÁNÍM DO VÝROBY BUDE ZPRACOVÁNA VÝROBNÍ DOKUMENTACE, KTERÁ BUDE ODSOUHLAŠENA PROJEKTANTEM_x000d_
_x000d_
SKŘÍNKA S DVÍŘKY, CPL PROBARVOVANÁ DESKA TL. 18 mm, BEZÚCHYTKOVÉ OTVÍRÁNÍ (PUSH TO OPEN MAGNET)_x000d_
5 CPL PROBARVOVANÁ DESKA TL. 18 mm_x000d_
_x000d_
Položka obsahuje veškeré spojovací a kotevní prvky, veškeré příslušenství a doplňky. </t>
  </si>
  <si>
    <t>29</t>
  </si>
  <si>
    <t>R-7660092</t>
  </si>
  <si>
    <t xml:space="preserve">D+M  PARAPETNÍ DESKA S KRYTEM RADIÁTORU - viz. T2</t>
  </si>
  <si>
    <t>-395345089</t>
  </si>
  <si>
    <t>30</t>
  </si>
  <si>
    <t>R-7660093</t>
  </si>
  <si>
    <t xml:space="preserve">D+M  PŘEKRYTÍ STÁVAJÍCÍ DŘEVĚNÉHO OBKLADU U HLINÍKOVÉ STĚNY - T3</t>
  </si>
  <si>
    <t>532519393</t>
  </si>
  <si>
    <t xml:space="preserve">Poznámka k položce:_x000d_
položka obsahuje veškeré spojovací a kotevní prvky. </t>
  </si>
  <si>
    <t>31</t>
  </si>
  <si>
    <t>R-7664118</t>
  </si>
  <si>
    <t xml:space="preserve">Demontáž krytu radiátoru vč. podkladní konstrukce </t>
  </si>
  <si>
    <t>478525805</t>
  </si>
  <si>
    <t>"viz. výkres bouracích prací"2,6*1,1*3</t>
  </si>
  <si>
    <t>32</t>
  </si>
  <si>
    <t>766411822</t>
  </si>
  <si>
    <t>Demontáž truhlářského obložení stěn podkladových roštů</t>
  </si>
  <si>
    <t>-1476755248</t>
  </si>
  <si>
    <t>33</t>
  </si>
  <si>
    <t>998766203</t>
  </si>
  <si>
    <t>Přesun hmot procentní pro kce truhlářské v objektech v přes 12 do 24 m</t>
  </si>
  <si>
    <t>-21458429</t>
  </si>
  <si>
    <t>34</t>
  </si>
  <si>
    <t>998766292</t>
  </si>
  <si>
    <t>Příplatek k přesunu hmot procentní 766 za zvětšený přesun do 100 m</t>
  </si>
  <si>
    <t>422539505</t>
  </si>
  <si>
    <t>35</t>
  </si>
  <si>
    <t>R-7665000</t>
  </si>
  <si>
    <t>Demontáž garnýže</t>
  </si>
  <si>
    <t>m</t>
  </si>
  <si>
    <t>1376445021</t>
  </si>
  <si>
    <t>"viz. výkres bouracích prací"10,51</t>
  </si>
  <si>
    <t>767</t>
  </si>
  <si>
    <t>Konstrukce zámečnické</t>
  </si>
  <si>
    <t>36</t>
  </si>
  <si>
    <t>998767202</t>
  </si>
  <si>
    <t>Přesun hmot procentní pro zámečnické konstrukce v objektech v přes 6 do 12 m</t>
  </si>
  <si>
    <t>-1653654446</t>
  </si>
  <si>
    <t>37</t>
  </si>
  <si>
    <t>998767292</t>
  </si>
  <si>
    <t>Příplatek k přesunu hmot procentní 767 za zvětšený přesun do 100 m</t>
  </si>
  <si>
    <t>593647610</t>
  </si>
  <si>
    <t>38</t>
  </si>
  <si>
    <t>R-7675001</t>
  </si>
  <si>
    <t>D+M mobilní akustické příčky - SO 01</t>
  </si>
  <si>
    <t>-801004705</t>
  </si>
  <si>
    <t xml:space="preserve">Poznámka k položce:_x000d_
_x000d_
MOBILNÍ AKUSTICKÁ STĚNA, VZDUCHOVÁ NEPRŮZVUČNOST RW=52dB_x000d_
POJEZDOVÝ PORFIL ZAPUŠTĚNÝ DO PODHLEDU_x000d_
_x000d_
Položka obsahuje : _x000d_
_x000d_
Dodávku a montáž příčky _x000d_
zpracování dílenské dokumentace _x000d_
veškeré systémové příslušenství a doplňky _x000d_
</t>
  </si>
  <si>
    <t>39</t>
  </si>
  <si>
    <t>R-7675002</t>
  </si>
  <si>
    <t>D+M prosklené protipožární hliníkové stěny - SO 02</t>
  </si>
  <si>
    <t>940335122</t>
  </si>
  <si>
    <t>Poznámka k položce:_x000d_
- VNITŘNÍ PROSKLENÁ STĚNA, VZDUCHOVÁ NEPRŮZVUČNOST RW=37dB_x000d_
SESTAVENO Z HLINÍKOVÉHO PROFILU (RAL 9005) A BEZPEČNOSTNÍHO ZASKLENÍ_x000d_
- PANTY DVEŘÍ 3-BODOVÉ V BARVĚ RÁMU_x000d_
- OBOUSTRANNÉ LEMOVÁNÍ - LIŠTOVÁNÍ AL KONSTRUKCÍ PÁSOVINOU 30x2 mm V BARVĚ RAL 9005_x000d_
- POŽÁRNÍ ODOLNOST EI 30/DP 1, DVEŘE ODOLNOSTI EW 30/DP3 - C_x000d_
- STAVEBNÍ HLOUBKA RÁMU cca 90 mm_x000d_
_x000d_
_x000d_
- ZASKLENÍ ČIRÉ, JEDNODUCHÉ, BEZPEČNOSTNÍ SKLO, TYP SKLA 4.4.2_x000d_
- BARVA HLINÍKOVÝCH PROFILŮ RAL 9005_x000d_
- KOVÁNÍ DVEŘÍ KLIKA-KLIKA, JEDNOBODOVÝ ZÁMEK, KLIKA ČERNÁ (NUTNO VZORKOVAT)_x000d_
- PŘED ZADÁNÍM DO VÝROBY BUDOU ZAMĚŘENY PŘESNÉ ROZMĚRY OTVORŮ PRO HLINÍKOVÉ SESTAVY NA STAVBĚ_x000d_
- PŘED ZADÁNÍM DO VÝROBY BUDE ZPRACOVÁNA VÝROBNÍ DOKUMENTACE, KTERÁ BUDE ODSOUHLAŠENA PROJEKTANTEM_x000d_
- _x000d_
_x000d_
oučástí položky je kotvení a dodávka kotevních a spojovacích prvků, zpracování dílenské dokumentace a veškeré příslušenství a doplňky. _x000d_
_x000d_
Prosklená stěna musí být provedena v souladu s PBŘ !!</t>
  </si>
  <si>
    <t>784</t>
  </si>
  <si>
    <t>Dokončovací práce - malby a tapety</t>
  </si>
  <si>
    <t>40</t>
  </si>
  <si>
    <t>784121001</t>
  </si>
  <si>
    <t>Oškrabání malby v mísnostech v do 3,80 m</t>
  </si>
  <si>
    <t>1536243558</t>
  </si>
  <si>
    <t>41</t>
  </si>
  <si>
    <t>784181112</t>
  </si>
  <si>
    <t>Základní silikátová jednonásobná pigmentovaná penetrace podkladu v místnostech v do 3,80 m</t>
  </si>
  <si>
    <t>1199132236</t>
  </si>
  <si>
    <t>24+50-26,775</t>
  </si>
  <si>
    <t>42</t>
  </si>
  <si>
    <t>784221101</t>
  </si>
  <si>
    <t>Dvojnásobné bílé malby ze směsí za sucha dobře otěruvzdorných v místnostech do 3,80 m</t>
  </si>
  <si>
    <t>1988996005</t>
  </si>
  <si>
    <t>43</t>
  </si>
  <si>
    <t>R-7845090</t>
  </si>
  <si>
    <t>D+M vysoce otěruvzdorného nátěru , pololesk RAL 7035</t>
  </si>
  <si>
    <t>-701952349</t>
  </si>
  <si>
    <t>"viz. výkresy nového stavu"10,510*2,1</t>
  </si>
  <si>
    <t>(0,48+0,64)*2,1*2</t>
  </si>
  <si>
    <t xml:space="preserve">002 - Elektroinstalace </t>
  </si>
  <si>
    <t xml:space="preserve"> </t>
  </si>
  <si>
    <t>D1 - Elektromontáže</t>
  </si>
  <si>
    <t>D2 - Sdělovací, signal. A zabezp. Zařízení</t>
  </si>
  <si>
    <t>D3 - Stavební práce</t>
  </si>
  <si>
    <t xml:space="preserve">D4 - Materiály </t>
  </si>
  <si>
    <t>D5 - Dodávky zařízení (specifikace)</t>
  </si>
  <si>
    <t>D6 - HZS</t>
  </si>
  <si>
    <t>D1</t>
  </si>
  <si>
    <t>Elektromontáže</t>
  </si>
  <si>
    <t>Pol1</t>
  </si>
  <si>
    <t xml:space="preserve">lišta vklád.PH  20x20</t>
  </si>
  <si>
    <t>Pol2</t>
  </si>
  <si>
    <t>lišta vklád.PH 60(80)x40</t>
  </si>
  <si>
    <t>Pol3</t>
  </si>
  <si>
    <t xml:space="preserve">krab.přístrojová 1901,68L/1,KP 68  bez zapojení</t>
  </si>
  <si>
    <t>ks</t>
  </si>
  <si>
    <t>Pol4</t>
  </si>
  <si>
    <t xml:space="preserve">krab.odb. (1903;KR 68, KU68/3L)  vč.zap.</t>
  </si>
  <si>
    <t>Pol5</t>
  </si>
  <si>
    <t>kab.žlab MARS(MERKUR) 62/50mm bez víka vč.podpěrek</t>
  </si>
  <si>
    <t>Pol6</t>
  </si>
  <si>
    <t>ukonč.kab.smršt.zákl.do 4x10 mm2</t>
  </si>
  <si>
    <t>Pol7</t>
  </si>
  <si>
    <t>spín.TANGO včet.zap. č.1</t>
  </si>
  <si>
    <t>Pol8</t>
  </si>
  <si>
    <t>zás. dvojitá včet.montáže</t>
  </si>
  <si>
    <t>Pol9</t>
  </si>
  <si>
    <t>zás. dvojitá s přepěť.ochran</t>
  </si>
  <si>
    <t>Pol10</t>
  </si>
  <si>
    <t>jistič bez krytu vč. sig.kont., (jistič s proud.chráničem)</t>
  </si>
  <si>
    <t>Pol11</t>
  </si>
  <si>
    <t>svit.zářivk.LED 33-55W stropní,podhl., MODUS,apod.</t>
  </si>
  <si>
    <t>Ks</t>
  </si>
  <si>
    <t>Pol12</t>
  </si>
  <si>
    <t xml:space="preserve">svit.zářivk.LED 27-65W podhl.,  IP40</t>
  </si>
  <si>
    <t>Pol13</t>
  </si>
  <si>
    <t>CYKY J 3x1.5 mm2 750V (PO) (do LV nebo žlabu)</t>
  </si>
  <si>
    <t>Pol14</t>
  </si>
  <si>
    <t>CYKY O 3x1.5 mm2 750V (PO) (do LV nebo žlabu)</t>
  </si>
  <si>
    <t>Pol15</t>
  </si>
  <si>
    <t>CYKY J 3x2.5 mm2 750V (PO) (do LV nebo žlabu)</t>
  </si>
  <si>
    <t>Pol16</t>
  </si>
  <si>
    <t>CY 6 mm2 černý (DR)</t>
  </si>
  <si>
    <t>Pol17</t>
  </si>
  <si>
    <t>CY 6 mm2 světle modrý (DR)</t>
  </si>
  <si>
    <t>Pol18</t>
  </si>
  <si>
    <t>osazení hmoždinky do cihlového zdiva HM 8</t>
  </si>
  <si>
    <t>D2</t>
  </si>
  <si>
    <t>Sdělovací, signal. A zabezp. Zařízení</t>
  </si>
  <si>
    <t>Pol19</t>
  </si>
  <si>
    <t>SYKFY (JE-Y(St)Y ) 2x2x0,.5-0,8 až 5x2x0.5-0,8mm , UTP,FTP, (TR)</t>
  </si>
  <si>
    <t>Pol20</t>
  </si>
  <si>
    <t>drátová forma do 10 vodičů</t>
  </si>
  <si>
    <t>Pol21</t>
  </si>
  <si>
    <t xml:space="preserve">zásuvka PC  2xRJ45 pod nebo na omítku</t>
  </si>
  <si>
    <t>D3</t>
  </si>
  <si>
    <t>Stavební práce</t>
  </si>
  <si>
    <t>Pol22</t>
  </si>
  <si>
    <t>vybour.otv.cihl.malt.cem. do R=60mm tl.do 300mm</t>
  </si>
  <si>
    <t>44</t>
  </si>
  <si>
    <t xml:space="preserve">Poznámka k položce:_x000d_
vč. zpětného zapravení, vč. dodávky materiálu _x000d_
</t>
  </si>
  <si>
    <t>Pol23</t>
  </si>
  <si>
    <t>vysek.zdi cihl.kapsy-krab.&lt;100x100x50mm</t>
  </si>
  <si>
    <t>46</t>
  </si>
  <si>
    <t xml:space="preserve">Poznámka k položce:_x000d_
vč. zpětného zapravení, vč. dodávky materiálu </t>
  </si>
  <si>
    <t>Pol24</t>
  </si>
  <si>
    <t>vysek.rýh cihla do hl.50mm š.do 70mm</t>
  </si>
  <si>
    <t>48</t>
  </si>
  <si>
    <t>Pol25</t>
  </si>
  <si>
    <t>vysek.rýh cihla do hl.50mm š.do 150mm</t>
  </si>
  <si>
    <t>50</t>
  </si>
  <si>
    <t>R-367</t>
  </si>
  <si>
    <t>Odvoz suti na recyklační skládku vč. uložení a poplatku za recyklační skládku</t>
  </si>
  <si>
    <t>88250378</t>
  </si>
  <si>
    <t>Poznámka k položce:_x000d_
- Položka zahrnuje veškerou mimostaveništní manipulaci ze staveniště na skládku nebo RECYKLAČNÍ SKLÁDKU_x000d_
- Vzdálenost a místo skládky nebo RECYKLAČNÍ SKLÁDKY dle uvážení a volby zhotovitele stavby_x000d_
- V souladu s odpadovou legislativou zejména zákonem č. 541/2020 Sb., o odpadech a navazujícími právními předpisy vyhláškou č. 273/2021 Sb., o podrobnostech nakládání s odpady a vyhláškou č. 8/2021 Sb., Katalogem odpadů_x000d_
- Poplatek za uložení _x000d_
- Zhotovitel doloží doklady o provedené likvidaci</t>
  </si>
  <si>
    <t>D4</t>
  </si>
  <si>
    <t xml:space="preserve">Materiály </t>
  </si>
  <si>
    <t>Pol26</t>
  </si>
  <si>
    <t xml:space="preserve">CY  6 CERNY       H07V-U</t>
  </si>
  <si>
    <t>M</t>
  </si>
  <si>
    <t>52</t>
  </si>
  <si>
    <t>Pol27</t>
  </si>
  <si>
    <t xml:space="preserve">CYKY-O  3X1,5 (A)</t>
  </si>
  <si>
    <t>54</t>
  </si>
  <si>
    <t>Pol28</t>
  </si>
  <si>
    <t xml:space="preserve">CYKY-J  3X1,5 (C)</t>
  </si>
  <si>
    <t>56</t>
  </si>
  <si>
    <t>Pol29</t>
  </si>
  <si>
    <t xml:space="preserve">CYKY-J  3X2,5 (C)</t>
  </si>
  <si>
    <t>58</t>
  </si>
  <si>
    <t>Pol30</t>
  </si>
  <si>
    <t xml:space="preserve">CY  6 SV.MODRY</t>
  </si>
  <si>
    <t>60</t>
  </si>
  <si>
    <t>Pol31</t>
  </si>
  <si>
    <t>UTP 4X2X24 CAT6</t>
  </si>
  <si>
    <t>62</t>
  </si>
  <si>
    <t>Pol32</t>
  </si>
  <si>
    <t>WAGO 273-104 3X1-2,5</t>
  </si>
  <si>
    <t>64</t>
  </si>
  <si>
    <t>Pol33</t>
  </si>
  <si>
    <t>WAGO 273-112 2X1-2,5</t>
  </si>
  <si>
    <t>KS</t>
  </si>
  <si>
    <t>66</t>
  </si>
  <si>
    <t>Pol34</t>
  </si>
  <si>
    <t>WAGO 273-102 4X1-2,5</t>
  </si>
  <si>
    <t>68</t>
  </si>
  <si>
    <t>Pol35</t>
  </si>
  <si>
    <t xml:space="preserve">ZAS. PC   2x KON.RJ45-8 CAT6   CERNA</t>
  </si>
  <si>
    <t>70</t>
  </si>
  <si>
    <t>Pol36</t>
  </si>
  <si>
    <t xml:space="preserve">ZAS.DVOJ.NATOCENA  ČERNÁ</t>
  </si>
  <si>
    <t>72</t>
  </si>
  <si>
    <t>Pol37</t>
  </si>
  <si>
    <t xml:space="preserve">ZAS.DVOJ.NATOCENA  ČERNÁ S PP</t>
  </si>
  <si>
    <t>74</t>
  </si>
  <si>
    <t>Pol38</t>
  </si>
  <si>
    <t xml:space="preserve">SPÍNAČ .č. 1  ČERNÝ</t>
  </si>
  <si>
    <t>76</t>
  </si>
  <si>
    <t>Pol39</t>
  </si>
  <si>
    <t xml:space="preserve">KR.KP 68  KA</t>
  </si>
  <si>
    <t>78</t>
  </si>
  <si>
    <t>Pol40</t>
  </si>
  <si>
    <t>KR.KU 68-1902</t>
  </si>
  <si>
    <t>80</t>
  </si>
  <si>
    <t>Pol41</t>
  </si>
  <si>
    <t xml:space="preserve">LISTA LV  60X40 2M LH</t>
  </si>
  <si>
    <t>82</t>
  </si>
  <si>
    <t>Pol42</t>
  </si>
  <si>
    <t xml:space="preserve">HMOZDINKA HM  8</t>
  </si>
  <si>
    <t>84</t>
  </si>
  <si>
    <t>Pol43</t>
  </si>
  <si>
    <t xml:space="preserve">LISTA LV  20X20</t>
  </si>
  <si>
    <t>86</t>
  </si>
  <si>
    <t>45</t>
  </si>
  <si>
    <t>Pol44</t>
  </si>
  <si>
    <t xml:space="preserve"> ZLAB  50/50  2m</t>
  </si>
  <si>
    <t>88</t>
  </si>
  <si>
    <t>Pol45</t>
  </si>
  <si>
    <t xml:space="preserve"> SPOJKA SZM 1</t>
  </si>
  <si>
    <t>90</t>
  </si>
  <si>
    <t>47</t>
  </si>
  <si>
    <t>Pol46</t>
  </si>
  <si>
    <t xml:space="preserve"> NOSNIK NZ 50 ZAR.ZINEK</t>
  </si>
  <si>
    <t>92</t>
  </si>
  <si>
    <t>Pol47</t>
  </si>
  <si>
    <t>,SV.LED 57W ,600x600, IP40 , 6600lm/4000K</t>
  </si>
  <si>
    <t>94</t>
  </si>
  <si>
    <t>49</t>
  </si>
  <si>
    <t>Pol48</t>
  </si>
  <si>
    <t>SV.LED 35W,4500lm, IP20 ,</t>
  </si>
  <si>
    <t>96</t>
  </si>
  <si>
    <t>D5</t>
  </si>
  <si>
    <t>Dodávky zařízení (specifikace)</t>
  </si>
  <si>
    <t>Pol49</t>
  </si>
  <si>
    <t xml:space="preserve">El.instal.pilířek  viz projekt</t>
  </si>
  <si>
    <t>98</t>
  </si>
  <si>
    <t>51</t>
  </si>
  <si>
    <t>Pol50</t>
  </si>
  <si>
    <t xml:space="preserve">Připoj.pole 600x600 s systém.koncovkou pro Hager pilířek   viz projekt</t>
  </si>
  <si>
    <t>100</t>
  </si>
  <si>
    <t>Pol51</t>
  </si>
  <si>
    <t xml:space="preserve">REPRODUKTOR ŠIROKOPÁSMOVÝ  PRŮM. 165mm</t>
  </si>
  <si>
    <t>102</t>
  </si>
  <si>
    <t>53</t>
  </si>
  <si>
    <t>Pol52</t>
  </si>
  <si>
    <t>JISTIC+CHRAN. B 16/2/0.03</t>
  </si>
  <si>
    <t>104</t>
  </si>
  <si>
    <t>D6</t>
  </si>
  <si>
    <t>HZS</t>
  </si>
  <si>
    <t>103</t>
  </si>
  <si>
    <t>Přesun dodávek</t>
  </si>
  <si>
    <t>-391977551</t>
  </si>
  <si>
    <t>55</t>
  </si>
  <si>
    <t>115</t>
  </si>
  <si>
    <t>Prořez materiálu 5% z ceny materiálu</t>
  </si>
  <si>
    <t>1047871290</t>
  </si>
  <si>
    <t xml:space="preserve">Podružný materiál </t>
  </si>
  <si>
    <t>1329680001</t>
  </si>
  <si>
    <t>57</t>
  </si>
  <si>
    <t>99</t>
  </si>
  <si>
    <t>Podíl přidružených výkonů</t>
  </si>
  <si>
    <t>802345719</t>
  </si>
  <si>
    <t>Pol53</t>
  </si>
  <si>
    <t>El.montáž pilířku Hager Tehalit viz projekt</t>
  </si>
  <si>
    <t>hod.</t>
  </si>
  <si>
    <t>106</t>
  </si>
  <si>
    <t>59</t>
  </si>
  <si>
    <t>Pol54</t>
  </si>
  <si>
    <t xml:space="preserve">El.montáž připoj.pole s systém.koncovkou  viz projekt</t>
  </si>
  <si>
    <t>108</t>
  </si>
  <si>
    <t>Pol55</t>
  </si>
  <si>
    <t xml:space="preserve">El.montáž reproduktoru  viz projekt</t>
  </si>
  <si>
    <t>110</t>
  </si>
  <si>
    <t>61</t>
  </si>
  <si>
    <t>Pol56</t>
  </si>
  <si>
    <t>Vyhledání původ.obvodů</t>
  </si>
  <si>
    <t>112</t>
  </si>
  <si>
    <t>Pol57</t>
  </si>
  <si>
    <t>Úprava stavaj. rozvaděče R322</t>
  </si>
  <si>
    <t>114</t>
  </si>
  <si>
    <t>63</t>
  </si>
  <si>
    <t>Pol58</t>
  </si>
  <si>
    <t>Revize elektro</t>
  </si>
  <si>
    <t>116</t>
  </si>
  <si>
    <t>Pol59</t>
  </si>
  <si>
    <t>Demontáž el.zařízení</t>
  </si>
  <si>
    <t>118</t>
  </si>
  <si>
    <t xml:space="preserve">003 - Ostatní a vedlejší náklady </t>
  </si>
  <si>
    <t>VRN - VRN</t>
  </si>
  <si>
    <t xml:space="preserve">    0 - Vedlejší  náklady</t>
  </si>
  <si>
    <t xml:space="preserve">    VRN4 - Inženýrská činnost</t>
  </si>
  <si>
    <t>VRN</t>
  </si>
  <si>
    <t xml:space="preserve">Vedlejší  náklady</t>
  </si>
  <si>
    <t>999006</t>
  </si>
  <si>
    <t xml:space="preserve">Dokumentace skutečného provedení stavby </t>
  </si>
  <si>
    <t>-1858696939</t>
  </si>
  <si>
    <t>999007</t>
  </si>
  <si>
    <t>Výrobní dokumentace</t>
  </si>
  <si>
    <t>1073689154</t>
  </si>
  <si>
    <t>999009</t>
  </si>
  <si>
    <t>Zařízení staveniště - zřízení, náklday na provoz, odstranění</t>
  </si>
  <si>
    <t>2016272891</t>
  </si>
  <si>
    <t xml:space="preserve">Poznámka k položce:_x000d_
Zajištění bezpečného příjezdu a přístupu na staveniště vč. dopravního značení a potřebných souhlasů a rozhodnutí s vybudováním zařízení staveniště, náklady na připojení staveniště na energie vč. zajištění měření odběru energiií, vytýčení obvodu staveniště, oplocení a zabezpečení prostoru staveniště proti neoprávněnému vstupu._x000d_
_x000d_
Náklady a popatky spojené s užíváním veřejných ploch a prostranství , vč. užívání ploch v souvislosti s uložením stavebního materiálu nebo stavebního odpadu._x000d_
_x000d_
náklady na vybavení zařízení staveniště, náklady na spotřebované energie provozem zařízení staveniště, náklady na úklid v prostoru staveniště a příjezdových komunikací ke staveništi, opatření k zabránění nadměrného zatěžování zařízení staveniště a jeho okolí prachem (např. používání plachet, kropení sutě a odtěžované zeminy vodou)_x000d_
náklady  na odstranění zařízení staveniště, uvedení stavbou dotčených ploch a ploch zařízení staveniště do původního stavu_x000d_
_x000d_
_x000d_
</t>
  </si>
  <si>
    <t>999012</t>
  </si>
  <si>
    <t>Akustivká studie</t>
  </si>
  <si>
    <t>1113934302</t>
  </si>
  <si>
    <t>999013</t>
  </si>
  <si>
    <t xml:space="preserve">Měření doby dozvuku </t>
  </si>
  <si>
    <t>-448429218</t>
  </si>
  <si>
    <t>VRN4</t>
  </si>
  <si>
    <t>Inženýrská činnost</t>
  </si>
  <si>
    <t>043002000</t>
  </si>
  <si>
    <t>Zkoušky a ostatní měření</t>
  </si>
  <si>
    <t>CS ÚRS 2016 01</t>
  </si>
  <si>
    <t>1024</t>
  </si>
  <si>
    <t>-806887066</t>
  </si>
  <si>
    <t xml:space="preserve">Poznámka k položce:_x000d_
Oživení, odzkoušení, nastavení zařízení, připojení na stávající rozvod_x000d_
_x000d_
Svařování optických vláken včetně měření_x000d_
_x000d_
Měření a kontrola metalické kabeláže_x000d_
_x000d_
veškeré zkoušky potřebné k uvedení elektroinstalace do provozu_x000d_
</t>
  </si>
  <si>
    <t>044002000</t>
  </si>
  <si>
    <t>Revize</t>
  </si>
  <si>
    <t>-754324919</t>
  </si>
  <si>
    <t xml:space="preserve">Poznámka k položce:_x000d_
VŠECHNY POTŘEBNÉ REVIZE K UVEDENÍ DO PROVOZU 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</si>
</sst>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6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29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L14" s="21"/>
      <c r="AM14" s="21"/>
      <c r="AN14" s="33" t="s">
        <v>29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32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32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36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37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38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39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40</v>
      </c>
      <c r="E29" s="46"/>
      <c r="F29" s="31" t="s">
        <v>41</v>
      </c>
      <c r="G29" s="46"/>
      <c r="H29" s="46"/>
      <c r="I29" s="46"/>
      <c r="J29" s="46"/>
      <c r="K29" s="46"/>
      <c r="L29" s="47">
        <v>0.21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42</v>
      </c>
      <c r="G30" s="46"/>
      <c r="H30" s="46"/>
      <c r="I30" s="46"/>
      <c r="J30" s="46"/>
      <c r="K30" s="46"/>
      <c r="L30" s="47">
        <v>0.15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43</v>
      </c>
      <c r="G31" s="46"/>
      <c r="H31" s="46"/>
      <c r="I31" s="46"/>
      <c r="J31" s="46"/>
      <c r="K31" s="46"/>
      <c r="L31" s="47">
        <v>0.21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44</v>
      </c>
      <c r="G32" s="46"/>
      <c r="H32" s="46"/>
      <c r="I32" s="46"/>
      <c r="J32" s="46"/>
      <c r="K32" s="46"/>
      <c r="L32" s="47">
        <v>0.15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45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46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47</v>
      </c>
      <c r="U35" s="53"/>
      <c r="V35" s="53"/>
      <c r="W35" s="53"/>
      <c r="X35" s="55" t="s">
        <v>48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49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50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51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52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51</v>
      </c>
      <c r="AI60" s="41"/>
      <c r="AJ60" s="41"/>
      <c r="AK60" s="41"/>
      <c r="AL60" s="41"/>
      <c r="AM60" s="63" t="s">
        <v>52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53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54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51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52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51</v>
      </c>
      <c r="AI75" s="41"/>
      <c r="AJ75" s="41"/>
      <c r="AK75" s="41"/>
      <c r="AL75" s="41"/>
      <c r="AM75" s="63" t="s">
        <v>52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55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20230502001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Collaboratve learning space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20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>Frýdek - Místek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22</v>
      </c>
      <c r="AJ87" s="39"/>
      <c r="AK87" s="39"/>
      <c r="AL87" s="39"/>
      <c r="AM87" s="78" t="str">
        <f>IF(AN8= "","",AN8)</f>
        <v>5. 2. 2023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24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>SPŠ, OA a jazyková škola FM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30</v>
      </c>
      <c r="AJ89" s="39"/>
      <c r="AK89" s="39"/>
      <c r="AL89" s="39"/>
      <c r="AM89" s="79" t="str">
        <f>IF(E17="","",E17)</f>
        <v>ATRIS s.r.o.</v>
      </c>
      <c r="AN89" s="70"/>
      <c r="AO89" s="70"/>
      <c r="AP89" s="70"/>
      <c r="AQ89" s="39"/>
      <c r="AR89" s="43"/>
      <c r="AS89" s="80" t="s">
        <v>56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31" t="s">
        <v>28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33</v>
      </c>
      <c r="AJ90" s="39"/>
      <c r="AK90" s="39"/>
      <c r="AL90" s="39"/>
      <c r="AM90" s="79" t="str">
        <f>IF(E20="","",E20)</f>
        <v>Barbora Kyšková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57</v>
      </c>
      <c r="D92" s="93"/>
      <c r="E92" s="93"/>
      <c r="F92" s="93"/>
      <c r="G92" s="93"/>
      <c r="H92" s="94"/>
      <c r="I92" s="95" t="s">
        <v>58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59</v>
      </c>
      <c r="AH92" s="93"/>
      <c r="AI92" s="93"/>
      <c r="AJ92" s="93"/>
      <c r="AK92" s="93"/>
      <c r="AL92" s="93"/>
      <c r="AM92" s="93"/>
      <c r="AN92" s="95" t="s">
        <v>60</v>
      </c>
      <c r="AO92" s="93"/>
      <c r="AP92" s="97"/>
      <c r="AQ92" s="98" t="s">
        <v>61</v>
      </c>
      <c r="AR92" s="43"/>
      <c r="AS92" s="99" t="s">
        <v>62</v>
      </c>
      <c r="AT92" s="100" t="s">
        <v>63</v>
      </c>
      <c r="AU92" s="100" t="s">
        <v>64</v>
      </c>
      <c r="AV92" s="100" t="s">
        <v>65</v>
      </c>
      <c r="AW92" s="100" t="s">
        <v>66</v>
      </c>
      <c r="AX92" s="100" t="s">
        <v>67</v>
      </c>
      <c r="AY92" s="100" t="s">
        <v>68</v>
      </c>
      <c r="AZ92" s="100" t="s">
        <v>69</v>
      </c>
      <c r="BA92" s="100" t="s">
        <v>70</v>
      </c>
      <c r="BB92" s="100" t="s">
        <v>71</v>
      </c>
      <c r="BC92" s="100" t="s">
        <v>72</v>
      </c>
      <c r="BD92" s="101" t="s">
        <v>73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74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ROUND(SUM(AG95:AG97),2)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ROUND(SUM(AS95:AS97),2)</f>
        <v>0</v>
      </c>
      <c r="AT94" s="113">
        <f>ROUND(SUM(AV94:AW94),2)</f>
        <v>0</v>
      </c>
      <c r="AU94" s="114">
        <f>ROUND(SUM(AU95:AU97),5)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ROUND(SUM(AZ95:AZ97),2)</f>
        <v>0</v>
      </c>
      <c r="BA94" s="113">
        <f>ROUND(SUM(BA95:BA97),2)</f>
        <v>0</v>
      </c>
      <c r="BB94" s="113">
        <f>ROUND(SUM(BB95:BB97),2)</f>
        <v>0</v>
      </c>
      <c r="BC94" s="113">
        <f>ROUND(SUM(BC95:BC97),2)</f>
        <v>0</v>
      </c>
      <c r="BD94" s="115">
        <f>ROUND(SUM(BD95:BD97),2)</f>
        <v>0</v>
      </c>
      <c r="BE94" s="6"/>
      <c r="BS94" s="116" t="s">
        <v>75</v>
      </c>
      <c r="BT94" s="116" t="s">
        <v>76</v>
      </c>
      <c r="BU94" s="117" t="s">
        <v>77</v>
      </c>
      <c r="BV94" s="116" t="s">
        <v>78</v>
      </c>
      <c r="BW94" s="116" t="s">
        <v>5</v>
      </c>
      <c r="BX94" s="116" t="s">
        <v>79</v>
      </c>
      <c r="CL94" s="116" t="s">
        <v>1</v>
      </c>
    </row>
    <row r="95" s="7" customFormat="1" ht="16.5" customHeight="1">
      <c r="A95" s="118" t="s">
        <v>80</v>
      </c>
      <c r="B95" s="119"/>
      <c r="C95" s="120"/>
      <c r="D95" s="121" t="s">
        <v>81</v>
      </c>
      <c r="E95" s="121"/>
      <c r="F95" s="121"/>
      <c r="G95" s="121"/>
      <c r="H95" s="121"/>
      <c r="I95" s="122"/>
      <c r="J95" s="121" t="s">
        <v>82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'001 - Stavební část '!J30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83</v>
      </c>
      <c r="AR95" s="125"/>
      <c r="AS95" s="126">
        <v>0</v>
      </c>
      <c r="AT95" s="127">
        <f>ROUND(SUM(AV95:AW95),2)</f>
        <v>0</v>
      </c>
      <c r="AU95" s="128">
        <f>'001 - Stavební část '!P127</f>
        <v>0</v>
      </c>
      <c r="AV95" s="127">
        <f>'001 - Stavební část '!J33</f>
        <v>0</v>
      </c>
      <c r="AW95" s="127">
        <f>'001 - Stavební část '!J34</f>
        <v>0</v>
      </c>
      <c r="AX95" s="127">
        <f>'001 - Stavební část '!J35</f>
        <v>0</v>
      </c>
      <c r="AY95" s="127">
        <f>'001 - Stavební část '!J36</f>
        <v>0</v>
      </c>
      <c r="AZ95" s="127">
        <f>'001 - Stavební část '!F33</f>
        <v>0</v>
      </c>
      <c r="BA95" s="127">
        <f>'001 - Stavební část '!F34</f>
        <v>0</v>
      </c>
      <c r="BB95" s="127">
        <f>'001 - Stavební část '!F35</f>
        <v>0</v>
      </c>
      <c r="BC95" s="127">
        <f>'001 - Stavební část '!F36</f>
        <v>0</v>
      </c>
      <c r="BD95" s="129">
        <f>'001 - Stavební část '!F37</f>
        <v>0</v>
      </c>
      <c r="BE95" s="7"/>
      <c r="BT95" s="130" t="s">
        <v>84</v>
      </c>
      <c r="BV95" s="130" t="s">
        <v>78</v>
      </c>
      <c r="BW95" s="130" t="s">
        <v>85</v>
      </c>
      <c r="BX95" s="130" t="s">
        <v>5</v>
      </c>
      <c r="CL95" s="130" t="s">
        <v>1</v>
      </c>
      <c r="CM95" s="130" t="s">
        <v>86</v>
      </c>
    </row>
    <row r="96" s="7" customFormat="1" ht="16.5" customHeight="1">
      <c r="A96" s="118" t="s">
        <v>80</v>
      </c>
      <c r="B96" s="119"/>
      <c r="C96" s="120"/>
      <c r="D96" s="121" t="s">
        <v>87</v>
      </c>
      <c r="E96" s="121"/>
      <c r="F96" s="121"/>
      <c r="G96" s="121"/>
      <c r="H96" s="121"/>
      <c r="I96" s="122"/>
      <c r="J96" s="121" t="s">
        <v>88</v>
      </c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3">
        <f>'002 - Elektroinstalace '!J30</f>
        <v>0</v>
      </c>
      <c r="AH96" s="122"/>
      <c r="AI96" s="122"/>
      <c r="AJ96" s="122"/>
      <c r="AK96" s="122"/>
      <c r="AL96" s="122"/>
      <c r="AM96" s="122"/>
      <c r="AN96" s="123">
        <f>SUM(AG96,AT96)</f>
        <v>0</v>
      </c>
      <c r="AO96" s="122"/>
      <c r="AP96" s="122"/>
      <c r="AQ96" s="124" t="s">
        <v>83</v>
      </c>
      <c r="AR96" s="125"/>
      <c r="AS96" s="126">
        <v>0</v>
      </c>
      <c r="AT96" s="127">
        <f>ROUND(SUM(AV96:AW96),2)</f>
        <v>0</v>
      </c>
      <c r="AU96" s="128">
        <f>'002 - Elektroinstalace '!P122</f>
        <v>0</v>
      </c>
      <c r="AV96" s="127">
        <f>'002 - Elektroinstalace '!J33</f>
        <v>0</v>
      </c>
      <c r="AW96" s="127">
        <f>'002 - Elektroinstalace '!J34</f>
        <v>0</v>
      </c>
      <c r="AX96" s="127">
        <f>'002 - Elektroinstalace '!J35</f>
        <v>0</v>
      </c>
      <c r="AY96" s="127">
        <f>'002 - Elektroinstalace '!J36</f>
        <v>0</v>
      </c>
      <c r="AZ96" s="127">
        <f>'002 - Elektroinstalace '!F33</f>
        <v>0</v>
      </c>
      <c r="BA96" s="127">
        <f>'002 - Elektroinstalace '!F34</f>
        <v>0</v>
      </c>
      <c r="BB96" s="127">
        <f>'002 - Elektroinstalace '!F35</f>
        <v>0</v>
      </c>
      <c r="BC96" s="127">
        <f>'002 - Elektroinstalace '!F36</f>
        <v>0</v>
      </c>
      <c r="BD96" s="129">
        <f>'002 - Elektroinstalace '!F37</f>
        <v>0</v>
      </c>
      <c r="BE96" s="7"/>
      <c r="BT96" s="130" t="s">
        <v>84</v>
      </c>
      <c r="BV96" s="130" t="s">
        <v>78</v>
      </c>
      <c r="BW96" s="130" t="s">
        <v>89</v>
      </c>
      <c r="BX96" s="130" t="s">
        <v>5</v>
      </c>
      <c r="CL96" s="130" t="s">
        <v>1</v>
      </c>
      <c r="CM96" s="130" t="s">
        <v>86</v>
      </c>
    </row>
    <row r="97" s="7" customFormat="1" ht="16.5" customHeight="1">
      <c r="A97" s="118" t="s">
        <v>80</v>
      </c>
      <c r="B97" s="119"/>
      <c r="C97" s="120"/>
      <c r="D97" s="121" t="s">
        <v>90</v>
      </c>
      <c r="E97" s="121"/>
      <c r="F97" s="121"/>
      <c r="G97" s="121"/>
      <c r="H97" s="121"/>
      <c r="I97" s="122"/>
      <c r="J97" s="121" t="s">
        <v>91</v>
      </c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3">
        <f>'003 - Ostatní a vedlejší ...'!J30</f>
        <v>0</v>
      </c>
      <c r="AH97" s="122"/>
      <c r="AI97" s="122"/>
      <c r="AJ97" s="122"/>
      <c r="AK97" s="122"/>
      <c r="AL97" s="122"/>
      <c r="AM97" s="122"/>
      <c r="AN97" s="123">
        <f>SUM(AG97,AT97)</f>
        <v>0</v>
      </c>
      <c r="AO97" s="122"/>
      <c r="AP97" s="122"/>
      <c r="AQ97" s="124" t="s">
        <v>83</v>
      </c>
      <c r="AR97" s="125"/>
      <c r="AS97" s="131">
        <v>0</v>
      </c>
      <c r="AT97" s="132">
        <f>ROUND(SUM(AV97:AW97),2)</f>
        <v>0</v>
      </c>
      <c r="AU97" s="133">
        <f>'003 - Ostatní a vedlejší ...'!P119</f>
        <v>0</v>
      </c>
      <c r="AV97" s="132">
        <f>'003 - Ostatní a vedlejší ...'!J33</f>
        <v>0</v>
      </c>
      <c r="AW97" s="132">
        <f>'003 - Ostatní a vedlejší ...'!J34</f>
        <v>0</v>
      </c>
      <c r="AX97" s="132">
        <f>'003 - Ostatní a vedlejší ...'!J35</f>
        <v>0</v>
      </c>
      <c r="AY97" s="132">
        <f>'003 - Ostatní a vedlejší ...'!J36</f>
        <v>0</v>
      </c>
      <c r="AZ97" s="132">
        <f>'003 - Ostatní a vedlejší ...'!F33</f>
        <v>0</v>
      </c>
      <c r="BA97" s="132">
        <f>'003 - Ostatní a vedlejší ...'!F34</f>
        <v>0</v>
      </c>
      <c r="BB97" s="132">
        <f>'003 - Ostatní a vedlejší ...'!F35</f>
        <v>0</v>
      </c>
      <c r="BC97" s="132">
        <f>'003 - Ostatní a vedlejší ...'!F36</f>
        <v>0</v>
      </c>
      <c r="BD97" s="134">
        <f>'003 - Ostatní a vedlejší ...'!F37</f>
        <v>0</v>
      </c>
      <c r="BE97" s="7"/>
      <c r="BT97" s="130" t="s">
        <v>84</v>
      </c>
      <c r="BV97" s="130" t="s">
        <v>78</v>
      </c>
      <c r="BW97" s="130" t="s">
        <v>92</v>
      </c>
      <c r="BX97" s="130" t="s">
        <v>5</v>
      </c>
      <c r="CL97" s="130" t="s">
        <v>1</v>
      </c>
      <c r="CM97" s="130" t="s">
        <v>86</v>
      </c>
    </row>
    <row r="98" s="2" customFormat="1" ht="30" customHeight="1">
      <c r="A98" s="37"/>
      <c r="B98" s="38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43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="2" customFormat="1" ht="6.96" customHeight="1">
      <c r="A99" s="37"/>
      <c r="B99" s="65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43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</sheetData>
  <sheetProtection sheet="1" formatColumns="0" formatRows="0" objects="1" scenarios="1" spinCount="100000" saltValue="I5MM6XHwjJPDrZrZx9xAg4pfOov5hrz8jJCgy8Yqk0MoYo51KCFk4gTHAjN9uDD5V5XJxUJj/6NM0Baw/Xgdrw==" hashValue="CxCIKMT1jgoO2Sk2Fb5PK11De8JHa9mHE6dw2/nOpdNojKk5HRgRBhHN9DjJxWN6s6V/N4EgIq/yr2navteXrw==" algorithmName="SHA-512" password="CC35"/>
  <mergeCells count="50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AG94:AM94"/>
    <mergeCell ref="AN94:AP94"/>
    <mergeCell ref="AR2:BE2"/>
  </mergeCells>
  <hyperlinks>
    <hyperlink ref="A95" location="'001 - Stavební část '!C2" display="/"/>
    <hyperlink ref="A96" location="'002 - Elektroinstalace '!C2" display="/"/>
    <hyperlink ref="A97" location="'003 - Ostatní a vedlejší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85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86</v>
      </c>
    </row>
    <row r="4" s="1" customFormat="1" ht="24.96" customHeight="1">
      <c r="B4" s="19"/>
      <c r="D4" s="137" t="s">
        <v>93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Collaboratve learning space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94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95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5. 2. 2023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1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26</v>
      </c>
      <c r="F15" s="37"/>
      <c r="G15" s="37"/>
      <c r="H15" s="37"/>
      <c r="I15" s="139" t="s">
        <v>27</v>
      </c>
      <c r="J15" s="142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28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27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30</v>
      </c>
      <c r="E20" s="37"/>
      <c r="F20" s="37"/>
      <c r="G20" s="37"/>
      <c r="H20" s="37"/>
      <c r="I20" s="139" t="s">
        <v>25</v>
      </c>
      <c r="J20" s="142" t="s">
        <v>1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">
        <v>31</v>
      </c>
      <c r="F21" s="37"/>
      <c r="G21" s="37"/>
      <c r="H21" s="37"/>
      <c r="I21" s="139" t="s">
        <v>27</v>
      </c>
      <c r="J21" s="142" t="s">
        <v>1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33</v>
      </c>
      <c r="E23" s="37"/>
      <c r="F23" s="37"/>
      <c r="G23" s="37"/>
      <c r="H23" s="37"/>
      <c r="I23" s="139" t="s">
        <v>25</v>
      </c>
      <c r="J23" s="142" t="s">
        <v>1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34</v>
      </c>
      <c r="F24" s="37"/>
      <c r="G24" s="37"/>
      <c r="H24" s="37"/>
      <c r="I24" s="139" t="s">
        <v>27</v>
      </c>
      <c r="J24" s="142" t="s">
        <v>1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35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36</v>
      </c>
      <c r="E30" s="37"/>
      <c r="F30" s="37"/>
      <c r="G30" s="37"/>
      <c r="H30" s="37"/>
      <c r="I30" s="37"/>
      <c r="J30" s="150">
        <f>ROUND(J127,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38</v>
      </c>
      <c r="G32" s="37"/>
      <c r="H32" s="37"/>
      <c r="I32" s="151" t="s">
        <v>37</v>
      </c>
      <c r="J32" s="151" t="s">
        <v>39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40</v>
      </c>
      <c r="E33" s="139" t="s">
        <v>41</v>
      </c>
      <c r="F33" s="153">
        <f>ROUND((SUM(BE127:BE235)),  2)</f>
        <v>0</v>
      </c>
      <c r="G33" s="37"/>
      <c r="H33" s="37"/>
      <c r="I33" s="154">
        <v>0.21</v>
      </c>
      <c r="J33" s="153">
        <f>ROUND(((SUM(BE127:BE235))*I33),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42</v>
      </c>
      <c r="F34" s="153">
        <f>ROUND((SUM(BF127:BF235)),  2)</f>
        <v>0</v>
      </c>
      <c r="G34" s="37"/>
      <c r="H34" s="37"/>
      <c r="I34" s="154">
        <v>0.15</v>
      </c>
      <c r="J34" s="153">
        <f>ROUND(((SUM(BF127:BF235))*I34),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43</v>
      </c>
      <c r="F35" s="153">
        <f>ROUND((SUM(BG127:BG235)),  2)</f>
        <v>0</v>
      </c>
      <c r="G35" s="37"/>
      <c r="H35" s="37"/>
      <c r="I35" s="154">
        <v>0.21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44</v>
      </c>
      <c r="F36" s="153">
        <f>ROUND((SUM(BH127:BH235)),  2)</f>
        <v>0</v>
      </c>
      <c r="G36" s="37"/>
      <c r="H36" s="37"/>
      <c r="I36" s="154">
        <v>0.15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45</v>
      </c>
      <c r="F37" s="153">
        <f>ROUND((SUM(BI127:BI235)),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46</v>
      </c>
      <c r="E39" s="157"/>
      <c r="F39" s="157"/>
      <c r="G39" s="158" t="s">
        <v>47</v>
      </c>
      <c r="H39" s="159" t="s">
        <v>48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49</v>
      </c>
      <c r="E50" s="163"/>
      <c r="F50" s="163"/>
      <c r="G50" s="162" t="s">
        <v>50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51</v>
      </c>
      <c r="E61" s="165"/>
      <c r="F61" s="166" t="s">
        <v>52</v>
      </c>
      <c r="G61" s="164" t="s">
        <v>51</v>
      </c>
      <c r="H61" s="165"/>
      <c r="I61" s="165"/>
      <c r="J61" s="167" t="s">
        <v>52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53</v>
      </c>
      <c r="E65" s="168"/>
      <c r="F65" s="168"/>
      <c r="G65" s="162" t="s">
        <v>54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51</v>
      </c>
      <c r="E76" s="165"/>
      <c r="F76" s="166" t="s">
        <v>52</v>
      </c>
      <c r="G76" s="164" t="s">
        <v>51</v>
      </c>
      <c r="H76" s="165"/>
      <c r="I76" s="165"/>
      <c r="J76" s="167" t="s">
        <v>52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96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>Collaboratve learning space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94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 xml:space="preserve">001 - Stavební část 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Frýdek - Místek</v>
      </c>
      <c r="G89" s="39"/>
      <c r="H89" s="39"/>
      <c r="I89" s="31" t="s">
        <v>22</v>
      </c>
      <c r="J89" s="78" t="str">
        <f>IF(J12="","",J12)</f>
        <v>5. 2. 2023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SPŠ, OA a jazyková škola FM</v>
      </c>
      <c r="G91" s="39"/>
      <c r="H91" s="39"/>
      <c r="I91" s="31" t="s">
        <v>30</v>
      </c>
      <c r="J91" s="35" t="str">
        <f>E21</f>
        <v>ATRIS s.r.o.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31" t="s">
        <v>33</v>
      </c>
      <c r="J92" s="35" t="str">
        <f>E24</f>
        <v>Barbora Kyšková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97</v>
      </c>
      <c r="D94" s="175"/>
      <c r="E94" s="175"/>
      <c r="F94" s="175"/>
      <c r="G94" s="175"/>
      <c r="H94" s="175"/>
      <c r="I94" s="175"/>
      <c r="J94" s="176" t="s">
        <v>98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99</v>
      </c>
      <c r="D96" s="39"/>
      <c r="E96" s="39"/>
      <c r="F96" s="39"/>
      <c r="G96" s="39"/>
      <c r="H96" s="39"/>
      <c r="I96" s="39"/>
      <c r="J96" s="109">
        <f>J127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100</v>
      </c>
    </row>
    <row r="97" s="9" customFormat="1" ht="24.96" customHeight="1">
      <c r="A97" s="9"/>
      <c r="B97" s="178"/>
      <c r="C97" s="179"/>
      <c r="D97" s="180" t="s">
        <v>101</v>
      </c>
      <c r="E97" s="181"/>
      <c r="F97" s="181"/>
      <c r="G97" s="181"/>
      <c r="H97" s="181"/>
      <c r="I97" s="181"/>
      <c r="J97" s="182">
        <f>J128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4"/>
      <c r="C98" s="185"/>
      <c r="D98" s="186" t="s">
        <v>102</v>
      </c>
      <c r="E98" s="187"/>
      <c r="F98" s="187"/>
      <c r="G98" s="187"/>
      <c r="H98" s="187"/>
      <c r="I98" s="187"/>
      <c r="J98" s="188">
        <f>J129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4"/>
      <c r="C99" s="185"/>
      <c r="D99" s="186" t="s">
        <v>103</v>
      </c>
      <c r="E99" s="187"/>
      <c r="F99" s="187"/>
      <c r="G99" s="187"/>
      <c r="H99" s="187"/>
      <c r="I99" s="187"/>
      <c r="J99" s="188">
        <f>J152</f>
        <v>0</v>
      </c>
      <c r="K99" s="185"/>
      <c r="L99" s="18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4"/>
      <c r="C100" s="185"/>
      <c r="D100" s="186" t="s">
        <v>104</v>
      </c>
      <c r="E100" s="187"/>
      <c r="F100" s="187"/>
      <c r="G100" s="187"/>
      <c r="H100" s="187"/>
      <c r="I100" s="187"/>
      <c r="J100" s="188">
        <f>J157</f>
        <v>0</v>
      </c>
      <c r="K100" s="185"/>
      <c r="L100" s="18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4"/>
      <c r="C101" s="185"/>
      <c r="D101" s="186" t="s">
        <v>105</v>
      </c>
      <c r="E101" s="187"/>
      <c r="F101" s="187"/>
      <c r="G101" s="187"/>
      <c r="H101" s="187"/>
      <c r="I101" s="187"/>
      <c r="J101" s="188">
        <f>J165</f>
        <v>0</v>
      </c>
      <c r="K101" s="185"/>
      <c r="L101" s="18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78"/>
      <c r="C102" s="179"/>
      <c r="D102" s="180" t="s">
        <v>106</v>
      </c>
      <c r="E102" s="181"/>
      <c r="F102" s="181"/>
      <c r="G102" s="181"/>
      <c r="H102" s="181"/>
      <c r="I102" s="181"/>
      <c r="J102" s="182">
        <f>J168</f>
        <v>0</v>
      </c>
      <c r="K102" s="179"/>
      <c r="L102" s="183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84"/>
      <c r="C103" s="185"/>
      <c r="D103" s="186" t="s">
        <v>107</v>
      </c>
      <c r="E103" s="187"/>
      <c r="F103" s="187"/>
      <c r="G103" s="187"/>
      <c r="H103" s="187"/>
      <c r="I103" s="187"/>
      <c r="J103" s="188">
        <f>J169</f>
        <v>0</v>
      </c>
      <c r="K103" s="185"/>
      <c r="L103" s="18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4"/>
      <c r="C104" s="185"/>
      <c r="D104" s="186" t="s">
        <v>108</v>
      </c>
      <c r="E104" s="187"/>
      <c r="F104" s="187"/>
      <c r="G104" s="187"/>
      <c r="H104" s="187"/>
      <c r="I104" s="187"/>
      <c r="J104" s="188">
        <f>J179</f>
        <v>0</v>
      </c>
      <c r="K104" s="185"/>
      <c r="L104" s="18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4"/>
      <c r="C105" s="185"/>
      <c r="D105" s="186" t="s">
        <v>109</v>
      </c>
      <c r="E105" s="187"/>
      <c r="F105" s="187"/>
      <c r="G105" s="187"/>
      <c r="H105" s="187"/>
      <c r="I105" s="187"/>
      <c r="J105" s="188">
        <f>J187</f>
        <v>0</v>
      </c>
      <c r="K105" s="185"/>
      <c r="L105" s="18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4"/>
      <c r="C106" s="185"/>
      <c r="D106" s="186" t="s">
        <v>110</v>
      </c>
      <c r="E106" s="187"/>
      <c r="F106" s="187"/>
      <c r="G106" s="187"/>
      <c r="H106" s="187"/>
      <c r="I106" s="187"/>
      <c r="J106" s="188">
        <f>J210</f>
        <v>0</v>
      </c>
      <c r="K106" s="185"/>
      <c r="L106" s="189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84"/>
      <c r="C107" s="185"/>
      <c r="D107" s="186" t="s">
        <v>111</v>
      </c>
      <c r="E107" s="187"/>
      <c r="F107" s="187"/>
      <c r="G107" s="187"/>
      <c r="H107" s="187"/>
      <c r="I107" s="187"/>
      <c r="J107" s="188">
        <f>J217</f>
        <v>0</v>
      </c>
      <c r="K107" s="185"/>
      <c r="L107" s="189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7"/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3" s="2" customFormat="1" ht="6.96" customHeight="1">
      <c r="A113" s="37"/>
      <c r="B113" s="67"/>
      <c r="C113" s="68"/>
      <c r="D113" s="68"/>
      <c r="E113" s="68"/>
      <c r="F113" s="68"/>
      <c r="G113" s="68"/>
      <c r="H113" s="68"/>
      <c r="I113" s="68"/>
      <c r="J113" s="68"/>
      <c r="K113" s="68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24.96" customHeight="1">
      <c r="A114" s="37"/>
      <c r="B114" s="38"/>
      <c r="C114" s="22" t="s">
        <v>112</v>
      </c>
      <c r="D114" s="39"/>
      <c r="E114" s="39"/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16</v>
      </c>
      <c r="D116" s="39"/>
      <c r="E116" s="39"/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6.5" customHeight="1">
      <c r="A117" s="37"/>
      <c r="B117" s="38"/>
      <c r="C117" s="39"/>
      <c r="D117" s="39"/>
      <c r="E117" s="173" t="str">
        <f>E7</f>
        <v>Collaboratve learning space</v>
      </c>
      <c r="F117" s="31"/>
      <c r="G117" s="31"/>
      <c r="H117" s="31"/>
      <c r="I117" s="39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94</v>
      </c>
      <c r="D118" s="39"/>
      <c r="E118" s="39"/>
      <c r="F118" s="39"/>
      <c r="G118" s="39"/>
      <c r="H118" s="39"/>
      <c r="I118" s="39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6.5" customHeight="1">
      <c r="A119" s="37"/>
      <c r="B119" s="38"/>
      <c r="C119" s="39"/>
      <c r="D119" s="39"/>
      <c r="E119" s="75" t="str">
        <f>E9</f>
        <v xml:space="preserve">001 - Stavební část </v>
      </c>
      <c r="F119" s="39"/>
      <c r="G119" s="39"/>
      <c r="H119" s="39"/>
      <c r="I119" s="39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6.96" customHeight="1">
      <c r="A120" s="37"/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2" customHeight="1">
      <c r="A121" s="37"/>
      <c r="B121" s="38"/>
      <c r="C121" s="31" t="s">
        <v>20</v>
      </c>
      <c r="D121" s="39"/>
      <c r="E121" s="39"/>
      <c r="F121" s="26" t="str">
        <f>F12</f>
        <v>Frýdek - Místek</v>
      </c>
      <c r="G121" s="39"/>
      <c r="H121" s="39"/>
      <c r="I121" s="31" t="s">
        <v>22</v>
      </c>
      <c r="J121" s="78" t="str">
        <f>IF(J12="","",J12)</f>
        <v>5. 2. 2023</v>
      </c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6.96" customHeight="1">
      <c r="A122" s="37"/>
      <c r="B122" s="38"/>
      <c r="C122" s="39"/>
      <c r="D122" s="39"/>
      <c r="E122" s="39"/>
      <c r="F122" s="39"/>
      <c r="G122" s="39"/>
      <c r="H122" s="39"/>
      <c r="I122" s="39"/>
      <c r="J122" s="39"/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5.15" customHeight="1">
      <c r="A123" s="37"/>
      <c r="B123" s="38"/>
      <c r="C123" s="31" t="s">
        <v>24</v>
      </c>
      <c r="D123" s="39"/>
      <c r="E123" s="39"/>
      <c r="F123" s="26" t="str">
        <f>E15</f>
        <v>SPŠ, OA a jazyková škola FM</v>
      </c>
      <c r="G123" s="39"/>
      <c r="H123" s="39"/>
      <c r="I123" s="31" t="s">
        <v>30</v>
      </c>
      <c r="J123" s="35" t="str">
        <f>E21</f>
        <v>ATRIS s.r.o.</v>
      </c>
      <c r="K123" s="39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5.15" customHeight="1">
      <c r="A124" s="37"/>
      <c r="B124" s="38"/>
      <c r="C124" s="31" t="s">
        <v>28</v>
      </c>
      <c r="D124" s="39"/>
      <c r="E124" s="39"/>
      <c r="F124" s="26" t="str">
        <f>IF(E18="","",E18)</f>
        <v>Vyplň údaj</v>
      </c>
      <c r="G124" s="39"/>
      <c r="H124" s="39"/>
      <c r="I124" s="31" t="s">
        <v>33</v>
      </c>
      <c r="J124" s="35" t="str">
        <f>E24</f>
        <v>Barbora Kyšková</v>
      </c>
      <c r="K124" s="39"/>
      <c r="L124" s="62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0.32" customHeight="1">
      <c r="A125" s="37"/>
      <c r="B125" s="38"/>
      <c r="C125" s="39"/>
      <c r="D125" s="39"/>
      <c r="E125" s="39"/>
      <c r="F125" s="39"/>
      <c r="G125" s="39"/>
      <c r="H125" s="39"/>
      <c r="I125" s="39"/>
      <c r="J125" s="39"/>
      <c r="K125" s="39"/>
      <c r="L125" s="62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11" customFormat="1" ht="29.28" customHeight="1">
      <c r="A126" s="190"/>
      <c r="B126" s="191"/>
      <c r="C126" s="192" t="s">
        <v>113</v>
      </c>
      <c r="D126" s="193" t="s">
        <v>61</v>
      </c>
      <c r="E126" s="193" t="s">
        <v>57</v>
      </c>
      <c r="F126" s="193" t="s">
        <v>58</v>
      </c>
      <c r="G126" s="193" t="s">
        <v>114</v>
      </c>
      <c r="H126" s="193" t="s">
        <v>115</v>
      </c>
      <c r="I126" s="193" t="s">
        <v>116</v>
      </c>
      <c r="J126" s="193" t="s">
        <v>98</v>
      </c>
      <c r="K126" s="194" t="s">
        <v>117</v>
      </c>
      <c r="L126" s="195"/>
      <c r="M126" s="99" t="s">
        <v>1</v>
      </c>
      <c r="N126" s="100" t="s">
        <v>40</v>
      </c>
      <c r="O126" s="100" t="s">
        <v>118</v>
      </c>
      <c r="P126" s="100" t="s">
        <v>119</v>
      </c>
      <c r="Q126" s="100" t="s">
        <v>120</v>
      </c>
      <c r="R126" s="100" t="s">
        <v>121</v>
      </c>
      <c r="S126" s="100" t="s">
        <v>122</v>
      </c>
      <c r="T126" s="101" t="s">
        <v>123</v>
      </c>
      <c r="U126" s="190"/>
      <c r="V126" s="190"/>
      <c r="W126" s="190"/>
      <c r="X126" s="190"/>
      <c r="Y126" s="190"/>
      <c r="Z126" s="190"/>
      <c r="AA126" s="190"/>
      <c r="AB126" s="190"/>
      <c r="AC126" s="190"/>
      <c r="AD126" s="190"/>
      <c r="AE126" s="190"/>
    </row>
    <row r="127" s="2" customFormat="1" ht="22.8" customHeight="1">
      <c r="A127" s="37"/>
      <c r="B127" s="38"/>
      <c r="C127" s="106" t="s">
        <v>124</v>
      </c>
      <c r="D127" s="39"/>
      <c r="E127" s="39"/>
      <c r="F127" s="39"/>
      <c r="G127" s="39"/>
      <c r="H127" s="39"/>
      <c r="I127" s="39"/>
      <c r="J127" s="196">
        <f>BK127</f>
        <v>0</v>
      </c>
      <c r="K127" s="39"/>
      <c r="L127" s="43"/>
      <c r="M127" s="102"/>
      <c r="N127" s="197"/>
      <c r="O127" s="103"/>
      <c r="P127" s="198">
        <f>P128+P168</f>
        <v>0</v>
      </c>
      <c r="Q127" s="103"/>
      <c r="R127" s="198">
        <f>R128+R168</f>
        <v>1.49337168</v>
      </c>
      <c r="S127" s="103"/>
      <c r="T127" s="199">
        <f>T128+T168</f>
        <v>0.89740764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T127" s="16" t="s">
        <v>75</v>
      </c>
      <c r="AU127" s="16" t="s">
        <v>100</v>
      </c>
      <c r="BK127" s="200">
        <f>BK128+BK168</f>
        <v>0</v>
      </c>
    </row>
    <row r="128" s="12" customFormat="1" ht="25.92" customHeight="1">
      <c r="A128" s="12"/>
      <c r="B128" s="201"/>
      <c r="C128" s="202"/>
      <c r="D128" s="203" t="s">
        <v>75</v>
      </c>
      <c r="E128" s="204" t="s">
        <v>125</v>
      </c>
      <c r="F128" s="204" t="s">
        <v>126</v>
      </c>
      <c r="G128" s="202"/>
      <c r="H128" s="202"/>
      <c r="I128" s="205"/>
      <c r="J128" s="206">
        <f>BK128</f>
        <v>0</v>
      </c>
      <c r="K128" s="202"/>
      <c r="L128" s="207"/>
      <c r="M128" s="208"/>
      <c r="N128" s="209"/>
      <c r="O128" s="209"/>
      <c r="P128" s="210">
        <f>P129+P152+P157+P165</f>
        <v>0</v>
      </c>
      <c r="Q128" s="209"/>
      <c r="R128" s="210">
        <f>R129+R152+R157+R165</f>
        <v>1.1089667200000002</v>
      </c>
      <c r="S128" s="209"/>
      <c r="T128" s="211">
        <f>T129+T152+T157+T165</f>
        <v>0.43668999999999992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2" t="s">
        <v>84</v>
      </c>
      <c r="AT128" s="213" t="s">
        <v>75</v>
      </c>
      <c r="AU128" s="213" t="s">
        <v>76</v>
      </c>
      <c r="AY128" s="212" t="s">
        <v>127</v>
      </c>
      <c r="BK128" s="214">
        <f>BK129+BK152+BK157+BK165</f>
        <v>0</v>
      </c>
    </row>
    <row r="129" s="12" customFormat="1" ht="22.8" customHeight="1">
      <c r="A129" s="12"/>
      <c r="B129" s="201"/>
      <c r="C129" s="202"/>
      <c r="D129" s="203" t="s">
        <v>75</v>
      </c>
      <c r="E129" s="215" t="s">
        <v>128</v>
      </c>
      <c r="F129" s="215" t="s">
        <v>129</v>
      </c>
      <c r="G129" s="202"/>
      <c r="H129" s="202"/>
      <c r="I129" s="205"/>
      <c r="J129" s="216">
        <f>BK129</f>
        <v>0</v>
      </c>
      <c r="K129" s="202"/>
      <c r="L129" s="207"/>
      <c r="M129" s="208"/>
      <c r="N129" s="209"/>
      <c r="O129" s="209"/>
      <c r="P129" s="210">
        <f>SUM(P130:P151)</f>
        <v>0</v>
      </c>
      <c r="Q129" s="209"/>
      <c r="R129" s="210">
        <f>SUM(R130:R151)</f>
        <v>1.1089667200000002</v>
      </c>
      <c r="S129" s="209"/>
      <c r="T129" s="211">
        <f>SUM(T130:T151)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2" t="s">
        <v>84</v>
      </c>
      <c r="AT129" s="213" t="s">
        <v>75</v>
      </c>
      <c r="AU129" s="213" t="s">
        <v>84</v>
      </c>
      <c r="AY129" s="212" t="s">
        <v>127</v>
      </c>
      <c r="BK129" s="214">
        <f>SUM(BK130:BK151)</f>
        <v>0</v>
      </c>
    </row>
    <row r="130" s="2" customFormat="1" ht="24.15" customHeight="1">
      <c r="A130" s="37"/>
      <c r="B130" s="38"/>
      <c r="C130" s="217" t="s">
        <v>84</v>
      </c>
      <c r="D130" s="217" t="s">
        <v>130</v>
      </c>
      <c r="E130" s="218" t="s">
        <v>131</v>
      </c>
      <c r="F130" s="219" t="s">
        <v>132</v>
      </c>
      <c r="G130" s="220" t="s">
        <v>133</v>
      </c>
      <c r="H130" s="221">
        <v>43.669</v>
      </c>
      <c r="I130" s="222"/>
      <c r="J130" s="223">
        <f>ROUND(I130*H130,2)</f>
        <v>0</v>
      </c>
      <c r="K130" s="219" t="s">
        <v>134</v>
      </c>
      <c r="L130" s="43"/>
      <c r="M130" s="224" t="s">
        <v>1</v>
      </c>
      <c r="N130" s="225" t="s">
        <v>41</v>
      </c>
      <c r="O130" s="90"/>
      <c r="P130" s="226">
        <f>O130*H130</f>
        <v>0</v>
      </c>
      <c r="Q130" s="226">
        <v>0.00438</v>
      </c>
      <c r="R130" s="226">
        <f>Q130*H130</f>
        <v>0.19127022</v>
      </c>
      <c r="S130" s="226">
        <v>0</v>
      </c>
      <c r="T130" s="227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28" t="s">
        <v>135</v>
      </c>
      <c r="AT130" s="228" t="s">
        <v>130</v>
      </c>
      <c r="AU130" s="228" t="s">
        <v>86</v>
      </c>
      <c r="AY130" s="16" t="s">
        <v>127</v>
      </c>
      <c r="BE130" s="229">
        <f>IF(N130="základní",J130,0)</f>
        <v>0</v>
      </c>
      <c r="BF130" s="229">
        <f>IF(N130="snížená",J130,0)</f>
        <v>0</v>
      </c>
      <c r="BG130" s="229">
        <f>IF(N130="zákl. přenesená",J130,0)</f>
        <v>0</v>
      </c>
      <c r="BH130" s="229">
        <f>IF(N130="sníž. přenesená",J130,0)</f>
        <v>0</v>
      </c>
      <c r="BI130" s="229">
        <f>IF(N130="nulová",J130,0)</f>
        <v>0</v>
      </c>
      <c r="BJ130" s="16" t="s">
        <v>84</v>
      </c>
      <c r="BK130" s="229">
        <f>ROUND(I130*H130,2)</f>
        <v>0</v>
      </c>
      <c r="BL130" s="16" t="s">
        <v>135</v>
      </c>
      <c r="BM130" s="228" t="s">
        <v>136</v>
      </c>
    </row>
    <row r="131" s="13" customFormat="1">
      <c r="A131" s="13"/>
      <c r="B131" s="230"/>
      <c r="C131" s="231"/>
      <c r="D131" s="232" t="s">
        <v>137</v>
      </c>
      <c r="E131" s="233" t="s">
        <v>1</v>
      </c>
      <c r="F131" s="234" t="s">
        <v>138</v>
      </c>
      <c r="G131" s="231"/>
      <c r="H131" s="235">
        <v>35.997</v>
      </c>
      <c r="I131" s="236"/>
      <c r="J131" s="231"/>
      <c r="K131" s="231"/>
      <c r="L131" s="237"/>
      <c r="M131" s="238"/>
      <c r="N131" s="239"/>
      <c r="O131" s="239"/>
      <c r="P131" s="239"/>
      <c r="Q131" s="239"/>
      <c r="R131" s="239"/>
      <c r="S131" s="239"/>
      <c r="T131" s="240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1" t="s">
        <v>137</v>
      </c>
      <c r="AU131" s="241" t="s">
        <v>86</v>
      </c>
      <c r="AV131" s="13" t="s">
        <v>86</v>
      </c>
      <c r="AW131" s="13" t="s">
        <v>32</v>
      </c>
      <c r="AX131" s="13" t="s">
        <v>76</v>
      </c>
      <c r="AY131" s="241" t="s">
        <v>127</v>
      </c>
    </row>
    <row r="132" s="13" customFormat="1">
      <c r="A132" s="13"/>
      <c r="B132" s="230"/>
      <c r="C132" s="231"/>
      <c r="D132" s="232" t="s">
        <v>137</v>
      </c>
      <c r="E132" s="233" t="s">
        <v>1</v>
      </c>
      <c r="F132" s="234" t="s">
        <v>139</v>
      </c>
      <c r="G132" s="231"/>
      <c r="H132" s="235">
        <v>7.672</v>
      </c>
      <c r="I132" s="236"/>
      <c r="J132" s="231"/>
      <c r="K132" s="231"/>
      <c r="L132" s="237"/>
      <c r="M132" s="238"/>
      <c r="N132" s="239"/>
      <c r="O132" s="239"/>
      <c r="P132" s="239"/>
      <c r="Q132" s="239"/>
      <c r="R132" s="239"/>
      <c r="S132" s="239"/>
      <c r="T132" s="240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1" t="s">
        <v>137</v>
      </c>
      <c r="AU132" s="241" t="s">
        <v>86</v>
      </c>
      <c r="AV132" s="13" t="s">
        <v>86</v>
      </c>
      <c r="AW132" s="13" t="s">
        <v>32</v>
      </c>
      <c r="AX132" s="13" t="s">
        <v>76</v>
      </c>
      <c r="AY132" s="241" t="s">
        <v>127</v>
      </c>
    </row>
    <row r="133" s="14" customFormat="1">
      <c r="A133" s="14"/>
      <c r="B133" s="242"/>
      <c r="C133" s="243"/>
      <c r="D133" s="232" t="s">
        <v>137</v>
      </c>
      <c r="E133" s="244" t="s">
        <v>1</v>
      </c>
      <c r="F133" s="245" t="s">
        <v>140</v>
      </c>
      <c r="G133" s="243"/>
      <c r="H133" s="246">
        <v>43.669</v>
      </c>
      <c r="I133" s="247"/>
      <c r="J133" s="243"/>
      <c r="K133" s="243"/>
      <c r="L133" s="248"/>
      <c r="M133" s="249"/>
      <c r="N133" s="250"/>
      <c r="O133" s="250"/>
      <c r="P133" s="250"/>
      <c r="Q133" s="250"/>
      <c r="R133" s="250"/>
      <c r="S133" s="250"/>
      <c r="T133" s="251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2" t="s">
        <v>137</v>
      </c>
      <c r="AU133" s="252" t="s">
        <v>86</v>
      </c>
      <c r="AV133" s="14" t="s">
        <v>135</v>
      </c>
      <c r="AW133" s="14" t="s">
        <v>32</v>
      </c>
      <c r="AX133" s="14" t="s">
        <v>84</v>
      </c>
      <c r="AY133" s="252" t="s">
        <v>127</v>
      </c>
    </row>
    <row r="134" s="2" customFormat="1" ht="24.15" customHeight="1">
      <c r="A134" s="37"/>
      <c r="B134" s="38"/>
      <c r="C134" s="217" t="s">
        <v>86</v>
      </c>
      <c r="D134" s="217" t="s">
        <v>130</v>
      </c>
      <c r="E134" s="218" t="s">
        <v>141</v>
      </c>
      <c r="F134" s="219" t="s">
        <v>142</v>
      </c>
      <c r="G134" s="220" t="s">
        <v>133</v>
      </c>
      <c r="H134" s="221">
        <v>43.669</v>
      </c>
      <c r="I134" s="222"/>
      <c r="J134" s="223">
        <f>ROUND(I134*H134,2)</f>
        <v>0</v>
      </c>
      <c r="K134" s="219" t="s">
        <v>134</v>
      </c>
      <c r="L134" s="43"/>
      <c r="M134" s="224" t="s">
        <v>1</v>
      </c>
      <c r="N134" s="225" t="s">
        <v>41</v>
      </c>
      <c r="O134" s="90"/>
      <c r="P134" s="226">
        <f>O134*H134</f>
        <v>0</v>
      </c>
      <c r="Q134" s="226">
        <v>0.017000000000000002</v>
      </c>
      <c r="R134" s="226">
        <f>Q134*H134</f>
        <v>0.74237299999999984</v>
      </c>
      <c r="S134" s="226">
        <v>0</v>
      </c>
      <c r="T134" s="227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28" t="s">
        <v>135</v>
      </c>
      <c r="AT134" s="228" t="s">
        <v>130</v>
      </c>
      <c r="AU134" s="228" t="s">
        <v>86</v>
      </c>
      <c r="AY134" s="16" t="s">
        <v>127</v>
      </c>
      <c r="BE134" s="229">
        <f>IF(N134="základní",J134,0)</f>
        <v>0</v>
      </c>
      <c r="BF134" s="229">
        <f>IF(N134="snížená",J134,0)</f>
        <v>0</v>
      </c>
      <c r="BG134" s="229">
        <f>IF(N134="zákl. přenesená",J134,0)</f>
        <v>0</v>
      </c>
      <c r="BH134" s="229">
        <f>IF(N134="sníž. přenesená",J134,0)</f>
        <v>0</v>
      </c>
      <c r="BI134" s="229">
        <f>IF(N134="nulová",J134,0)</f>
        <v>0</v>
      </c>
      <c r="BJ134" s="16" t="s">
        <v>84</v>
      </c>
      <c r="BK134" s="229">
        <f>ROUND(I134*H134,2)</f>
        <v>0</v>
      </c>
      <c r="BL134" s="16" t="s">
        <v>135</v>
      </c>
      <c r="BM134" s="228" t="s">
        <v>143</v>
      </c>
    </row>
    <row r="135" s="13" customFormat="1">
      <c r="A135" s="13"/>
      <c r="B135" s="230"/>
      <c r="C135" s="231"/>
      <c r="D135" s="232" t="s">
        <v>137</v>
      </c>
      <c r="E135" s="233" t="s">
        <v>1</v>
      </c>
      <c r="F135" s="234" t="s">
        <v>138</v>
      </c>
      <c r="G135" s="231"/>
      <c r="H135" s="235">
        <v>35.997</v>
      </c>
      <c r="I135" s="236"/>
      <c r="J135" s="231"/>
      <c r="K135" s="231"/>
      <c r="L135" s="237"/>
      <c r="M135" s="238"/>
      <c r="N135" s="239"/>
      <c r="O135" s="239"/>
      <c r="P135" s="239"/>
      <c r="Q135" s="239"/>
      <c r="R135" s="239"/>
      <c r="S135" s="239"/>
      <c r="T135" s="240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1" t="s">
        <v>137</v>
      </c>
      <c r="AU135" s="241" t="s">
        <v>86</v>
      </c>
      <c r="AV135" s="13" t="s">
        <v>86</v>
      </c>
      <c r="AW135" s="13" t="s">
        <v>32</v>
      </c>
      <c r="AX135" s="13" t="s">
        <v>76</v>
      </c>
      <c r="AY135" s="241" t="s">
        <v>127</v>
      </c>
    </row>
    <row r="136" s="13" customFormat="1">
      <c r="A136" s="13"/>
      <c r="B136" s="230"/>
      <c r="C136" s="231"/>
      <c r="D136" s="232" t="s">
        <v>137</v>
      </c>
      <c r="E136" s="233" t="s">
        <v>1</v>
      </c>
      <c r="F136" s="234" t="s">
        <v>139</v>
      </c>
      <c r="G136" s="231"/>
      <c r="H136" s="235">
        <v>7.672</v>
      </c>
      <c r="I136" s="236"/>
      <c r="J136" s="231"/>
      <c r="K136" s="231"/>
      <c r="L136" s="237"/>
      <c r="M136" s="238"/>
      <c r="N136" s="239"/>
      <c r="O136" s="239"/>
      <c r="P136" s="239"/>
      <c r="Q136" s="239"/>
      <c r="R136" s="239"/>
      <c r="S136" s="239"/>
      <c r="T136" s="24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1" t="s">
        <v>137</v>
      </c>
      <c r="AU136" s="241" t="s">
        <v>86</v>
      </c>
      <c r="AV136" s="13" t="s">
        <v>86</v>
      </c>
      <c r="AW136" s="13" t="s">
        <v>32</v>
      </c>
      <c r="AX136" s="13" t="s">
        <v>76</v>
      </c>
      <c r="AY136" s="241" t="s">
        <v>127</v>
      </c>
    </row>
    <row r="137" s="14" customFormat="1">
      <c r="A137" s="14"/>
      <c r="B137" s="242"/>
      <c r="C137" s="243"/>
      <c r="D137" s="232" t="s">
        <v>137</v>
      </c>
      <c r="E137" s="244" t="s">
        <v>1</v>
      </c>
      <c r="F137" s="245" t="s">
        <v>140</v>
      </c>
      <c r="G137" s="243"/>
      <c r="H137" s="246">
        <v>43.669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2" t="s">
        <v>137</v>
      </c>
      <c r="AU137" s="252" t="s">
        <v>86</v>
      </c>
      <c r="AV137" s="14" t="s">
        <v>135</v>
      </c>
      <c r="AW137" s="14" t="s">
        <v>32</v>
      </c>
      <c r="AX137" s="14" t="s">
        <v>84</v>
      </c>
      <c r="AY137" s="252" t="s">
        <v>127</v>
      </c>
    </row>
    <row r="138" s="2" customFormat="1" ht="24.15" customHeight="1">
      <c r="A138" s="37"/>
      <c r="B138" s="38"/>
      <c r="C138" s="217" t="s">
        <v>144</v>
      </c>
      <c r="D138" s="217" t="s">
        <v>130</v>
      </c>
      <c r="E138" s="218" t="s">
        <v>145</v>
      </c>
      <c r="F138" s="219" t="s">
        <v>146</v>
      </c>
      <c r="G138" s="220" t="s">
        <v>133</v>
      </c>
      <c r="H138" s="221">
        <v>43.669</v>
      </c>
      <c r="I138" s="222"/>
      <c r="J138" s="223">
        <f>ROUND(I138*H138,2)</f>
        <v>0</v>
      </c>
      <c r="K138" s="219" t="s">
        <v>134</v>
      </c>
      <c r="L138" s="43"/>
      <c r="M138" s="224" t="s">
        <v>1</v>
      </c>
      <c r="N138" s="225" t="s">
        <v>41</v>
      </c>
      <c r="O138" s="90"/>
      <c r="P138" s="226">
        <f>O138*H138</f>
        <v>0</v>
      </c>
      <c r="Q138" s="226">
        <v>0.0035</v>
      </c>
      <c r="R138" s="226">
        <f>Q138*H138</f>
        <v>0.1528415</v>
      </c>
      <c r="S138" s="226">
        <v>0</v>
      </c>
      <c r="T138" s="227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28" t="s">
        <v>135</v>
      </c>
      <c r="AT138" s="228" t="s">
        <v>130</v>
      </c>
      <c r="AU138" s="228" t="s">
        <v>86</v>
      </c>
      <c r="AY138" s="16" t="s">
        <v>127</v>
      </c>
      <c r="BE138" s="229">
        <f>IF(N138="základní",J138,0)</f>
        <v>0</v>
      </c>
      <c r="BF138" s="229">
        <f>IF(N138="snížená",J138,0)</f>
        <v>0</v>
      </c>
      <c r="BG138" s="229">
        <f>IF(N138="zákl. přenesená",J138,0)</f>
        <v>0</v>
      </c>
      <c r="BH138" s="229">
        <f>IF(N138="sníž. přenesená",J138,0)</f>
        <v>0</v>
      </c>
      <c r="BI138" s="229">
        <f>IF(N138="nulová",J138,0)</f>
        <v>0</v>
      </c>
      <c r="BJ138" s="16" t="s">
        <v>84</v>
      </c>
      <c r="BK138" s="229">
        <f>ROUND(I138*H138,2)</f>
        <v>0</v>
      </c>
      <c r="BL138" s="16" t="s">
        <v>135</v>
      </c>
      <c r="BM138" s="228" t="s">
        <v>147</v>
      </c>
    </row>
    <row r="139" s="13" customFormat="1">
      <c r="A139" s="13"/>
      <c r="B139" s="230"/>
      <c r="C139" s="231"/>
      <c r="D139" s="232" t="s">
        <v>137</v>
      </c>
      <c r="E139" s="233" t="s">
        <v>1</v>
      </c>
      <c r="F139" s="234" t="s">
        <v>138</v>
      </c>
      <c r="G139" s="231"/>
      <c r="H139" s="235">
        <v>35.997</v>
      </c>
      <c r="I139" s="236"/>
      <c r="J139" s="231"/>
      <c r="K139" s="231"/>
      <c r="L139" s="237"/>
      <c r="M139" s="238"/>
      <c r="N139" s="239"/>
      <c r="O139" s="239"/>
      <c r="P139" s="239"/>
      <c r="Q139" s="239"/>
      <c r="R139" s="239"/>
      <c r="S139" s="239"/>
      <c r="T139" s="24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1" t="s">
        <v>137</v>
      </c>
      <c r="AU139" s="241" t="s">
        <v>86</v>
      </c>
      <c r="AV139" s="13" t="s">
        <v>86</v>
      </c>
      <c r="AW139" s="13" t="s">
        <v>32</v>
      </c>
      <c r="AX139" s="13" t="s">
        <v>76</v>
      </c>
      <c r="AY139" s="241" t="s">
        <v>127</v>
      </c>
    </row>
    <row r="140" s="13" customFormat="1">
      <c r="A140" s="13"/>
      <c r="B140" s="230"/>
      <c r="C140" s="231"/>
      <c r="D140" s="232" t="s">
        <v>137</v>
      </c>
      <c r="E140" s="233" t="s">
        <v>1</v>
      </c>
      <c r="F140" s="234" t="s">
        <v>139</v>
      </c>
      <c r="G140" s="231"/>
      <c r="H140" s="235">
        <v>7.672</v>
      </c>
      <c r="I140" s="236"/>
      <c r="J140" s="231"/>
      <c r="K140" s="231"/>
      <c r="L140" s="237"/>
      <c r="M140" s="238"/>
      <c r="N140" s="239"/>
      <c r="O140" s="239"/>
      <c r="P140" s="239"/>
      <c r="Q140" s="239"/>
      <c r="R140" s="239"/>
      <c r="S140" s="239"/>
      <c r="T140" s="240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1" t="s">
        <v>137</v>
      </c>
      <c r="AU140" s="241" t="s">
        <v>86</v>
      </c>
      <c r="AV140" s="13" t="s">
        <v>86</v>
      </c>
      <c r="AW140" s="13" t="s">
        <v>32</v>
      </c>
      <c r="AX140" s="13" t="s">
        <v>76</v>
      </c>
      <c r="AY140" s="241" t="s">
        <v>127</v>
      </c>
    </row>
    <row r="141" s="14" customFormat="1">
      <c r="A141" s="14"/>
      <c r="B141" s="242"/>
      <c r="C141" s="243"/>
      <c r="D141" s="232" t="s">
        <v>137</v>
      </c>
      <c r="E141" s="244" t="s">
        <v>1</v>
      </c>
      <c r="F141" s="245" t="s">
        <v>140</v>
      </c>
      <c r="G141" s="243"/>
      <c r="H141" s="246">
        <v>43.669</v>
      </c>
      <c r="I141" s="247"/>
      <c r="J141" s="243"/>
      <c r="K141" s="243"/>
      <c r="L141" s="248"/>
      <c r="M141" s="249"/>
      <c r="N141" s="250"/>
      <c r="O141" s="250"/>
      <c r="P141" s="250"/>
      <c r="Q141" s="250"/>
      <c r="R141" s="250"/>
      <c r="S141" s="250"/>
      <c r="T141" s="251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2" t="s">
        <v>137</v>
      </c>
      <c r="AU141" s="252" t="s">
        <v>86</v>
      </c>
      <c r="AV141" s="14" t="s">
        <v>135</v>
      </c>
      <c r="AW141" s="14" t="s">
        <v>32</v>
      </c>
      <c r="AX141" s="14" t="s">
        <v>84</v>
      </c>
      <c r="AY141" s="252" t="s">
        <v>127</v>
      </c>
    </row>
    <row r="142" s="2" customFormat="1" ht="16.5" customHeight="1">
      <c r="A142" s="37"/>
      <c r="B142" s="38"/>
      <c r="C142" s="217" t="s">
        <v>135</v>
      </c>
      <c r="D142" s="217" t="s">
        <v>130</v>
      </c>
      <c r="E142" s="218" t="s">
        <v>148</v>
      </c>
      <c r="F142" s="219" t="s">
        <v>149</v>
      </c>
      <c r="G142" s="220" t="s">
        <v>133</v>
      </c>
      <c r="H142" s="221">
        <v>125.609</v>
      </c>
      <c r="I142" s="222"/>
      <c r="J142" s="223">
        <f>ROUND(I142*H142,2)</f>
        <v>0</v>
      </c>
      <c r="K142" s="219" t="s">
        <v>134</v>
      </c>
      <c r="L142" s="43"/>
      <c r="M142" s="224" t="s">
        <v>1</v>
      </c>
      <c r="N142" s="225" t="s">
        <v>41</v>
      </c>
      <c r="O142" s="90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28" t="s">
        <v>135</v>
      </c>
      <c r="AT142" s="228" t="s">
        <v>130</v>
      </c>
      <c r="AU142" s="228" t="s">
        <v>86</v>
      </c>
      <c r="AY142" s="16" t="s">
        <v>127</v>
      </c>
      <c r="BE142" s="229">
        <f>IF(N142="základní",J142,0)</f>
        <v>0</v>
      </c>
      <c r="BF142" s="229">
        <f>IF(N142="snížená",J142,0)</f>
        <v>0</v>
      </c>
      <c r="BG142" s="229">
        <f>IF(N142="zákl. přenesená",J142,0)</f>
        <v>0</v>
      </c>
      <c r="BH142" s="229">
        <f>IF(N142="sníž. přenesená",J142,0)</f>
        <v>0</v>
      </c>
      <c r="BI142" s="229">
        <f>IF(N142="nulová",J142,0)</f>
        <v>0</v>
      </c>
      <c r="BJ142" s="16" t="s">
        <v>84</v>
      </c>
      <c r="BK142" s="229">
        <f>ROUND(I142*H142,2)</f>
        <v>0</v>
      </c>
      <c r="BL142" s="16" t="s">
        <v>135</v>
      </c>
      <c r="BM142" s="228" t="s">
        <v>150</v>
      </c>
    </row>
    <row r="143" s="13" customFormat="1">
      <c r="A143" s="13"/>
      <c r="B143" s="230"/>
      <c r="C143" s="231"/>
      <c r="D143" s="232" t="s">
        <v>137</v>
      </c>
      <c r="E143" s="233" t="s">
        <v>1</v>
      </c>
      <c r="F143" s="234" t="s">
        <v>151</v>
      </c>
      <c r="G143" s="231"/>
      <c r="H143" s="235">
        <v>125.609</v>
      </c>
      <c r="I143" s="236"/>
      <c r="J143" s="231"/>
      <c r="K143" s="231"/>
      <c r="L143" s="237"/>
      <c r="M143" s="238"/>
      <c r="N143" s="239"/>
      <c r="O143" s="239"/>
      <c r="P143" s="239"/>
      <c r="Q143" s="239"/>
      <c r="R143" s="239"/>
      <c r="S143" s="239"/>
      <c r="T143" s="240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1" t="s">
        <v>137</v>
      </c>
      <c r="AU143" s="241" t="s">
        <v>86</v>
      </c>
      <c r="AV143" s="13" t="s">
        <v>86</v>
      </c>
      <c r="AW143" s="13" t="s">
        <v>32</v>
      </c>
      <c r="AX143" s="13" t="s">
        <v>84</v>
      </c>
      <c r="AY143" s="241" t="s">
        <v>127</v>
      </c>
    </row>
    <row r="144" s="2" customFormat="1" ht="24.15" customHeight="1">
      <c r="A144" s="37"/>
      <c r="B144" s="38"/>
      <c r="C144" s="217" t="s">
        <v>152</v>
      </c>
      <c r="D144" s="217" t="s">
        <v>130</v>
      </c>
      <c r="E144" s="218" t="s">
        <v>153</v>
      </c>
      <c r="F144" s="219" t="s">
        <v>154</v>
      </c>
      <c r="G144" s="220" t="s">
        <v>133</v>
      </c>
      <c r="H144" s="221">
        <v>59.441</v>
      </c>
      <c r="I144" s="222"/>
      <c r="J144" s="223">
        <f>ROUND(I144*H144,2)</f>
        <v>0</v>
      </c>
      <c r="K144" s="219" t="s">
        <v>134</v>
      </c>
      <c r="L144" s="43"/>
      <c r="M144" s="224" t="s">
        <v>1</v>
      </c>
      <c r="N144" s="225" t="s">
        <v>41</v>
      </c>
      <c r="O144" s="90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28" t="s">
        <v>135</v>
      </c>
      <c r="AT144" s="228" t="s">
        <v>130</v>
      </c>
      <c r="AU144" s="228" t="s">
        <v>86</v>
      </c>
      <c r="AY144" s="16" t="s">
        <v>127</v>
      </c>
      <c r="BE144" s="229">
        <f>IF(N144="základní",J144,0)</f>
        <v>0</v>
      </c>
      <c r="BF144" s="229">
        <f>IF(N144="snížená",J144,0)</f>
        <v>0</v>
      </c>
      <c r="BG144" s="229">
        <f>IF(N144="zákl. přenesená",J144,0)</f>
        <v>0</v>
      </c>
      <c r="BH144" s="229">
        <f>IF(N144="sníž. přenesená",J144,0)</f>
        <v>0</v>
      </c>
      <c r="BI144" s="229">
        <f>IF(N144="nulová",J144,0)</f>
        <v>0</v>
      </c>
      <c r="BJ144" s="16" t="s">
        <v>84</v>
      </c>
      <c r="BK144" s="229">
        <f>ROUND(I144*H144,2)</f>
        <v>0</v>
      </c>
      <c r="BL144" s="16" t="s">
        <v>135</v>
      </c>
      <c r="BM144" s="228" t="s">
        <v>155</v>
      </c>
    </row>
    <row r="145" s="13" customFormat="1">
      <c r="A145" s="13"/>
      <c r="B145" s="230"/>
      <c r="C145" s="231"/>
      <c r="D145" s="232" t="s">
        <v>137</v>
      </c>
      <c r="E145" s="233" t="s">
        <v>1</v>
      </c>
      <c r="F145" s="234" t="s">
        <v>156</v>
      </c>
      <c r="G145" s="231"/>
      <c r="H145" s="235">
        <v>14.546</v>
      </c>
      <c r="I145" s="236"/>
      <c r="J145" s="231"/>
      <c r="K145" s="231"/>
      <c r="L145" s="237"/>
      <c r="M145" s="238"/>
      <c r="N145" s="239"/>
      <c r="O145" s="239"/>
      <c r="P145" s="239"/>
      <c r="Q145" s="239"/>
      <c r="R145" s="239"/>
      <c r="S145" s="239"/>
      <c r="T145" s="240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1" t="s">
        <v>137</v>
      </c>
      <c r="AU145" s="241" t="s">
        <v>86</v>
      </c>
      <c r="AV145" s="13" t="s">
        <v>86</v>
      </c>
      <c r="AW145" s="13" t="s">
        <v>32</v>
      </c>
      <c r="AX145" s="13" t="s">
        <v>76</v>
      </c>
      <c r="AY145" s="241" t="s">
        <v>127</v>
      </c>
    </row>
    <row r="146" s="13" customFormat="1">
      <c r="A146" s="13"/>
      <c r="B146" s="230"/>
      <c r="C146" s="231"/>
      <c r="D146" s="232" t="s">
        <v>137</v>
      </c>
      <c r="E146" s="233" t="s">
        <v>1</v>
      </c>
      <c r="F146" s="234" t="s">
        <v>157</v>
      </c>
      <c r="G146" s="231"/>
      <c r="H146" s="235">
        <v>44.895</v>
      </c>
      <c r="I146" s="236"/>
      <c r="J146" s="231"/>
      <c r="K146" s="231"/>
      <c r="L146" s="237"/>
      <c r="M146" s="238"/>
      <c r="N146" s="239"/>
      <c r="O146" s="239"/>
      <c r="P146" s="239"/>
      <c r="Q146" s="239"/>
      <c r="R146" s="239"/>
      <c r="S146" s="239"/>
      <c r="T146" s="240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1" t="s">
        <v>137</v>
      </c>
      <c r="AU146" s="241" t="s">
        <v>86</v>
      </c>
      <c r="AV146" s="13" t="s">
        <v>86</v>
      </c>
      <c r="AW146" s="13" t="s">
        <v>32</v>
      </c>
      <c r="AX146" s="13" t="s">
        <v>76</v>
      </c>
      <c r="AY146" s="241" t="s">
        <v>127</v>
      </c>
    </row>
    <row r="147" s="14" customFormat="1">
      <c r="A147" s="14"/>
      <c r="B147" s="242"/>
      <c r="C147" s="243"/>
      <c r="D147" s="232" t="s">
        <v>137</v>
      </c>
      <c r="E147" s="244" t="s">
        <v>1</v>
      </c>
      <c r="F147" s="245" t="s">
        <v>140</v>
      </c>
      <c r="G147" s="243"/>
      <c r="H147" s="246">
        <v>59.441</v>
      </c>
      <c r="I147" s="247"/>
      <c r="J147" s="243"/>
      <c r="K147" s="243"/>
      <c r="L147" s="248"/>
      <c r="M147" s="249"/>
      <c r="N147" s="250"/>
      <c r="O147" s="250"/>
      <c r="P147" s="250"/>
      <c r="Q147" s="250"/>
      <c r="R147" s="250"/>
      <c r="S147" s="250"/>
      <c r="T147" s="251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2" t="s">
        <v>137</v>
      </c>
      <c r="AU147" s="252" t="s">
        <v>86</v>
      </c>
      <c r="AV147" s="14" t="s">
        <v>135</v>
      </c>
      <c r="AW147" s="14" t="s">
        <v>32</v>
      </c>
      <c r="AX147" s="14" t="s">
        <v>84</v>
      </c>
      <c r="AY147" s="252" t="s">
        <v>127</v>
      </c>
    </row>
    <row r="148" s="2" customFormat="1" ht="37.8" customHeight="1">
      <c r="A148" s="37"/>
      <c r="B148" s="38"/>
      <c r="C148" s="217" t="s">
        <v>128</v>
      </c>
      <c r="D148" s="217" t="s">
        <v>130</v>
      </c>
      <c r="E148" s="218" t="s">
        <v>158</v>
      </c>
      <c r="F148" s="219" t="s">
        <v>159</v>
      </c>
      <c r="G148" s="220" t="s">
        <v>133</v>
      </c>
      <c r="H148" s="221">
        <v>73.928</v>
      </c>
      <c r="I148" s="222"/>
      <c r="J148" s="223">
        <f>ROUND(I148*H148,2)</f>
        <v>0</v>
      </c>
      <c r="K148" s="219" t="s">
        <v>134</v>
      </c>
      <c r="L148" s="43"/>
      <c r="M148" s="224" t="s">
        <v>1</v>
      </c>
      <c r="N148" s="225" t="s">
        <v>41</v>
      </c>
      <c r="O148" s="90"/>
      <c r="P148" s="226">
        <f>O148*H148</f>
        <v>0</v>
      </c>
      <c r="Q148" s="226">
        <v>0.00021</v>
      </c>
      <c r="R148" s="226">
        <f>Q148*H148</f>
        <v>0.01552488</v>
      </c>
      <c r="S148" s="226">
        <v>0</v>
      </c>
      <c r="T148" s="227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28" t="s">
        <v>135</v>
      </c>
      <c r="AT148" s="228" t="s">
        <v>130</v>
      </c>
      <c r="AU148" s="228" t="s">
        <v>86</v>
      </c>
      <c r="AY148" s="16" t="s">
        <v>127</v>
      </c>
      <c r="BE148" s="229">
        <f>IF(N148="základní",J148,0)</f>
        <v>0</v>
      </c>
      <c r="BF148" s="229">
        <f>IF(N148="snížená",J148,0)</f>
        <v>0</v>
      </c>
      <c r="BG148" s="229">
        <f>IF(N148="zákl. přenesená",J148,0)</f>
        <v>0</v>
      </c>
      <c r="BH148" s="229">
        <f>IF(N148="sníž. přenesená",J148,0)</f>
        <v>0</v>
      </c>
      <c r="BI148" s="229">
        <f>IF(N148="nulová",J148,0)</f>
        <v>0</v>
      </c>
      <c r="BJ148" s="16" t="s">
        <v>84</v>
      </c>
      <c r="BK148" s="229">
        <f>ROUND(I148*H148,2)</f>
        <v>0</v>
      </c>
      <c r="BL148" s="16" t="s">
        <v>135</v>
      </c>
      <c r="BM148" s="228" t="s">
        <v>160</v>
      </c>
    </row>
    <row r="149" s="13" customFormat="1">
      <c r="A149" s="13"/>
      <c r="B149" s="230"/>
      <c r="C149" s="231"/>
      <c r="D149" s="232" t="s">
        <v>137</v>
      </c>
      <c r="E149" s="233" t="s">
        <v>1</v>
      </c>
      <c r="F149" s="234" t="s">
        <v>161</v>
      </c>
      <c r="G149" s="231"/>
      <c r="H149" s="235">
        <v>73.928</v>
      </c>
      <c r="I149" s="236"/>
      <c r="J149" s="231"/>
      <c r="K149" s="231"/>
      <c r="L149" s="237"/>
      <c r="M149" s="238"/>
      <c r="N149" s="239"/>
      <c r="O149" s="239"/>
      <c r="P149" s="239"/>
      <c r="Q149" s="239"/>
      <c r="R149" s="239"/>
      <c r="S149" s="239"/>
      <c r="T149" s="240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1" t="s">
        <v>137</v>
      </c>
      <c r="AU149" s="241" t="s">
        <v>86</v>
      </c>
      <c r="AV149" s="13" t="s">
        <v>86</v>
      </c>
      <c r="AW149" s="13" t="s">
        <v>32</v>
      </c>
      <c r="AX149" s="13" t="s">
        <v>84</v>
      </c>
      <c r="AY149" s="241" t="s">
        <v>127</v>
      </c>
    </row>
    <row r="150" s="2" customFormat="1" ht="24.15" customHeight="1">
      <c r="A150" s="37"/>
      <c r="B150" s="38"/>
      <c r="C150" s="217" t="s">
        <v>162</v>
      </c>
      <c r="D150" s="217" t="s">
        <v>130</v>
      </c>
      <c r="E150" s="218" t="s">
        <v>163</v>
      </c>
      <c r="F150" s="219" t="s">
        <v>164</v>
      </c>
      <c r="G150" s="220" t="s">
        <v>133</v>
      </c>
      <c r="H150" s="221">
        <v>173.928</v>
      </c>
      <c r="I150" s="222"/>
      <c r="J150" s="223">
        <f>ROUND(I150*H150,2)</f>
        <v>0</v>
      </c>
      <c r="K150" s="219" t="s">
        <v>134</v>
      </c>
      <c r="L150" s="43"/>
      <c r="M150" s="224" t="s">
        <v>1</v>
      </c>
      <c r="N150" s="225" t="s">
        <v>41</v>
      </c>
      <c r="O150" s="90"/>
      <c r="P150" s="226">
        <f>O150*H150</f>
        <v>0</v>
      </c>
      <c r="Q150" s="226">
        <v>4E-05</v>
      </c>
      <c r="R150" s="226">
        <f>Q150*H150</f>
        <v>0.0069571200000000008</v>
      </c>
      <c r="S150" s="226">
        <v>0</v>
      </c>
      <c r="T150" s="227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28" t="s">
        <v>135</v>
      </c>
      <c r="AT150" s="228" t="s">
        <v>130</v>
      </c>
      <c r="AU150" s="228" t="s">
        <v>86</v>
      </c>
      <c r="AY150" s="16" t="s">
        <v>127</v>
      </c>
      <c r="BE150" s="229">
        <f>IF(N150="základní",J150,0)</f>
        <v>0</v>
      </c>
      <c r="BF150" s="229">
        <f>IF(N150="snížená",J150,0)</f>
        <v>0</v>
      </c>
      <c r="BG150" s="229">
        <f>IF(N150="zákl. přenesená",J150,0)</f>
        <v>0</v>
      </c>
      <c r="BH150" s="229">
        <f>IF(N150="sníž. přenesená",J150,0)</f>
        <v>0</v>
      </c>
      <c r="BI150" s="229">
        <f>IF(N150="nulová",J150,0)</f>
        <v>0</v>
      </c>
      <c r="BJ150" s="16" t="s">
        <v>84</v>
      </c>
      <c r="BK150" s="229">
        <f>ROUND(I150*H150,2)</f>
        <v>0</v>
      </c>
      <c r="BL150" s="16" t="s">
        <v>135</v>
      </c>
      <c r="BM150" s="228" t="s">
        <v>165</v>
      </c>
    </row>
    <row r="151" s="13" customFormat="1">
      <c r="A151" s="13"/>
      <c r="B151" s="230"/>
      <c r="C151" s="231"/>
      <c r="D151" s="232" t="s">
        <v>137</v>
      </c>
      <c r="E151" s="233" t="s">
        <v>1</v>
      </c>
      <c r="F151" s="234" t="s">
        <v>166</v>
      </c>
      <c r="G151" s="231"/>
      <c r="H151" s="235">
        <v>173.928</v>
      </c>
      <c r="I151" s="236"/>
      <c r="J151" s="231"/>
      <c r="K151" s="231"/>
      <c r="L151" s="237"/>
      <c r="M151" s="238"/>
      <c r="N151" s="239"/>
      <c r="O151" s="239"/>
      <c r="P151" s="239"/>
      <c r="Q151" s="239"/>
      <c r="R151" s="239"/>
      <c r="S151" s="239"/>
      <c r="T151" s="240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1" t="s">
        <v>137</v>
      </c>
      <c r="AU151" s="241" t="s">
        <v>86</v>
      </c>
      <c r="AV151" s="13" t="s">
        <v>86</v>
      </c>
      <c r="AW151" s="13" t="s">
        <v>32</v>
      </c>
      <c r="AX151" s="13" t="s">
        <v>84</v>
      </c>
      <c r="AY151" s="241" t="s">
        <v>127</v>
      </c>
    </row>
    <row r="152" s="12" customFormat="1" ht="22.8" customHeight="1">
      <c r="A152" s="12"/>
      <c r="B152" s="201"/>
      <c r="C152" s="202"/>
      <c r="D152" s="203" t="s">
        <v>75</v>
      </c>
      <c r="E152" s="215" t="s">
        <v>167</v>
      </c>
      <c r="F152" s="215" t="s">
        <v>168</v>
      </c>
      <c r="G152" s="202"/>
      <c r="H152" s="202"/>
      <c r="I152" s="205"/>
      <c r="J152" s="216">
        <f>BK152</f>
        <v>0</v>
      </c>
      <c r="K152" s="202"/>
      <c r="L152" s="207"/>
      <c r="M152" s="208"/>
      <c r="N152" s="209"/>
      <c r="O152" s="209"/>
      <c r="P152" s="210">
        <f>SUM(P153:P156)</f>
        <v>0</v>
      </c>
      <c r="Q152" s="209"/>
      <c r="R152" s="210">
        <f>SUM(R153:R156)</f>
        <v>0</v>
      </c>
      <c r="S152" s="209"/>
      <c r="T152" s="211">
        <f>SUM(T153:T156)</f>
        <v>0.43668999999999992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12" t="s">
        <v>84</v>
      </c>
      <c r="AT152" s="213" t="s">
        <v>75</v>
      </c>
      <c r="AU152" s="213" t="s">
        <v>84</v>
      </c>
      <c r="AY152" s="212" t="s">
        <v>127</v>
      </c>
      <c r="BK152" s="214">
        <f>SUM(BK153:BK156)</f>
        <v>0</v>
      </c>
    </row>
    <row r="153" s="2" customFormat="1" ht="37.8" customHeight="1">
      <c r="A153" s="37"/>
      <c r="B153" s="38"/>
      <c r="C153" s="217" t="s">
        <v>169</v>
      </c>
      <c r="D153" s="217" t="s">
        <v>130</v>
      </c>
      <c r="E153" s="218" t="s">
        <v>170</v>
      </c>
      <c r="F153" s="219" t="s">
        <v>171</v>
      </c>
      <c r="G153" s="220" t="s">
        <v>133</v>
      </c>
      <c r="H153" s="221">
        <v>43.669</v>
      </c>
      <c r="I153" s="222"/>
      <c r="J153" s="223">
        <f>ROUND(I153*H153,2)</f>
        <v>0</v>
      </c>
      <c r="K153" s="219" t="s">
        <v>134</v>
      </c>
      <c r="L153" s="43"/>
      <c r="M153" s="224" t="s">
        <v>1</v>
      </c>
      <c r="N153" s="225" t="s">
        <v>41</v>
      </c>
      <c r="O153" s="90"/>
      <c r="P153" s="226">
        <f>O153*H153</f>
        <v>0</v>
      </c>
      <c r="Q153" s="226">
        <v>0</v>
      </c>
      <c r="R153" s="226">
        <f>Q153*H153</f>
        <v>0</v>
      </c>
      <c r="S153" s="226">
        <v>0.01</v>
      </c>
      <c r="T153" s="227">
        <f>S153*H153</f>
        <v>0.43668999999999992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28" t="s">
        <v>135</v>
      </c>
      <c r="AT153" s="228" t="s">
        <v>130</v>
      </c>
      <c r="AU153" s="228" t="s">
        <v>86</v>
      </c>
      <c r="AY153" s="16" t="s">
        <v>127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16" t="s">
        <v>84</v>
      </c>
      <c r="BK153" s="229">
        <f>ROUND(I153*H153,2)</f>
        <v>0</v>
      </c>
      <c r="BL153" s="16" t="s">
        <v>135</v>
      </c>
      <c r="BM153" s="228" t="s">
        <v>172</v>
      </c>
    </row>
    <row r="154" s="13" customFormat="1">
      <c r="A154" s="13"/>
      <c r="B154" s="230"/>
      <c r="C154" s="231"/>
      <c r="D154" s="232" t="s">
        <v>137</v>
      </c>
      <c r="E154" s="233" t="s">
        <v>1</v>
      </c>
      <c r="F154" s="234" t="s">
        <v>173</v>
      </c>
      <c r="G154" s="231"/>
      <c r="H154" s="235">
        <v>35.997</v>
      </c>
      <c r="I154" s="236"/>
      <c r="J154" s="231"/>
      <c r="K154" s="231"/>
      <c r="L154" s="237"/>
      <c r="M154" s="238"/>
      <c r="N154" s="239"/>
      <c r="O154" s="239"/>
      <c r="P154" s="239"/>
      <c r="Q154" s="239"/>
      <c r="R154" s="239"/>
      <c r="S154" s="239"/>
      <c r="T154" s="240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1" t="s">
        <v>137</v>
      </c>
      <c r="AU154" s="241" t="s">
        <v>86</v>
      </c>
      <c r="AV154" s="13" t="s">
        <v>86</v>
      </c>
      <c r="AW154" s="13" t="s">
        <v>32</v>
      </c>
      <c r="AX154" s="13" t="s">
        <v>76</v>
      </c>
      <c r="AY154" s="241" t="s">
        <v>127</v>
      </c>
    </row>
    <row r="155" s="13" customFormat="1">
      <c r="A155" s="13"/>
      <c r="B155" s="230"/>
      <c r="C155" s="231"/>
      <c r="D155" s="232" t="s">
        <v>137</v>
      </c>
      <c r="E155" s="233" t="s">
        <v>1</v>
      </c>
      <c r="F155" s="234" t="s">
        <v>139</v>
      </c>
      <c r="G155" s="231"/>
      <c r="H155" s="235">
        <v>7.672</v>
      </c>
      <c r="I155" s="236"/>
      <c r="J155" s="231"/>
      <c r="K155" s="231"/>
      <c r="L155" s="237"/>
      <c r="M155" s="238"/>
      <c r="N155" s="239"/>
      <c r="O155" s="239"/>
      <c r="P155" s="239"/>
      <c r="Q155" s="239"/>
      <c r="R155" s="239"/>
      <c r="S155" s="239"/>
      <c r="T155" s="240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1" t="s">
        <v>137</v>
      </c>
      <c r="AU155" s="241" t="s">
        <v>86</v>
      </c>
      <c r="AV155" s="13" t="s">
        <v>86</v>
      </c>
      <c r="AW155" s="13" t="s">
        <v>32</v>
      </c>
      <c r="AX155" s="13" t="s">
        <v>76</v>
      </c>
      <c r="AY155" s="241" t="s">
        <v>127</v>
      </c>
    </row>
    <row r="156" s="14" customFormat="1">
      <c r="A156" s="14"/>
      <c r="B156" s="242"/>
      <c r="C156" s="243"/>
      <c r="D156" s="232" t="s">
        <v>137</v>
      </c>
      <c r="E156" s="244" t="s">
        <v>1</v>
      </c>
      <c r="F156" s="245" t="s">
        <v>140</v>
      </c>
      <c r="G156" s="243"/>
      <c r="H156" s="246">
        <v>43.669</v>
      </c>
      <c r="I156" s="247"/>
      <c r="J156" s="243"/>
      <c r="K156" s="243"/>
      <c r="L156" s="248"/>
      <c r="M156" s="249"/>
      <c r="N156" s="250"/>
      <c r="O156" s="250"/>
      <c r="P156" s="250"/>
      <c r="Q156" s="250"/>
      <c r="R156" s="250"/>
      <c r="S156" s="250"/>
      <c r="T156" s="251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2" t="s">
        <v>137</v>
      </c>
      <c r="AU156" s="252" t="s">
        <v>86</v>
      </c>
      <c r="AV156" s="14" t="s">
        <v>135</v>
      </c>
      <c r="AW156" s="14" t="s">
        <v>32</v>
      </c>
      <c r="AX156" s="14" t="s">
        <v>84</v>
      </c>
      <c r="AY156" s="252" t="s">
        <v>127</v>
      </c>
    </row>
    <row r="157" s="12" customFormat="1" ht="22.8" customHeight="1">
      <c r="A157" s="12"/>
      <c r="B157" s="201"/>
      <c r="C157" s="202"/>
      <c r="D157" s="203" t="s">
        <v>75</v>
      </c>
      <c r="E157" s="215" t="s">
        <v>174</v>
      </c>
      <c r="F157" s="215" t="s">
        <v>175</v>
      </c>
      <c r="G157" s="202"/>
      <c r="H157" s="202"/>
      <c r="I157" s="205"/>
      <c r="J157" s="216">
        <f>BK157</f>
        <v>0</v>
      </c>
      <c r="K157" s="202"/>
      <c r="L157" s="207"/>
      <c r="M157" s="208"/>
      <c r="N157" s="209"/>
      <c r="O157" s="209"/>
      <c r="P157" s="210">
        <f>SUM(P158:P164)</f>
        <v>0</v>
      </c>
      <c r="Q157" s="209"/>
      <c r="R157" s="210">
        <f>SUM(R158:R164)</f>
        <v>0</v>
      </c>
      <c r="S157" s="209"/>
      <c r="T157" s="211">
        <f>SUM(T158:T164)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12" t="s">
        <v>84</v>
      </c>
      <c r="AT157" s="213" t="s">
        <v>75</v>
      </c>
      <c r="AU157" s="213" t="s">
        <v>84</v>
      </c>
      <c r="AY157" s="212" t="s">
        <v>127</v>
      </c>
      <c r="BK157" s="214">
        <f>SUM(BK158:BK164)</f>
        <v>0</v>
      </c>
    </row>
    <row r="158" s="2" customFormat="1" ht="33" customHeight="1">
      <c r="A158" s="37"/>
      <c r="B158" s="38"/>
      <c r="C158" s="217" t="s">
        <v>167</v>
      </c>
      <c r="D158" s="217" t="s">
        <v>130</v>
      </c>
      <c r="E158" s="218" t="s">
        <v>176</v>
      </c>
      <c r="F158" s="219" t="s">
        <v>177</v>
      </c>
      <c r="G158" s="220" t="s">
        <v>178</v>
      </c>
      <c r="H158" s="221">
        <v>0.897</v>
      </c>
      <c r="I158" s="222"/>
      <c r="J158" s="223">
        <f>ROUND(I158*H158,2)</f>
        <v>0</v>
      </c>
      <c r="K158" s="219" t="s">
        <v>134</v>
      </c>
      <c r="L158" s="43"/>
      <c r="M158" s="224" t="s">
        <v>1</v>
      </c>
      <c r="N158" s="225" t="s">
        <v>41</v>
      </c>
      <c r="O158" s="90"/>
      <c r="P158" s="226">
        <f>O158*H158</f>
        <v>0</v>
      </c>
      <c r="Q158" s="226">
        <v>0</v>
      </c>
      <c r="R158" s="226">
        <f>Q158*H158</f>
        <v>0</v>
      </c>
      <c r="S158" s="226">
        <v>0</v>
      </c>
      <c r="T158" s="227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28" t="s">
        <v>135</v>
      </c>
      <c r="AT158" s="228" t="s">
        <v>130</v>
      </c>
      <c r="AU158" s="228" t="s">
        <v>86</v>
      </c>
      <c r="AY158" s="16" t="s">
        <v>127</v>
      </c>
      <c r="BE158" s="229">
        <f>IF(N158="základní",J158,0)</f>
        <v>0</v>
      </c>
      <c r="BF158" s="229">
        <f>IF(N158="snížená",J158,0)</f>
        <v>0</v>
      </c>
      <c r="BG158" s="229">
        <f>IF(N158="zákl. přenesená",J158,0)</f>
        <v>0</v>
      </c>
      <c r="BH158" s="229">
        <f>IF(N158="sníž. přenesená",J158,0)</f>
        <v>0</v>
      </c>
      <c r="BI158" s="229">
        <f>IF(N158="nulová",J158,0)</f>
        <v>0</v>
      </c>
      <c r="BJ158" s="16" t="s">
        <v>84</v>
      </c>
      <c r="BK158" s="229">
        <f>ROUND(I158*H158,2)</f>
        <v>0</v>
      </c>
      <c r="BL158" s="16" t="s">
        <v>135</v>
      </c>
      <c r="BM158" s="228" t="s">
        <v>179</v>
      </c>
    </row>
    <row r="159" s="2" customFormat="1" ht="24.15" customHeight="1">
      <c r="A159" s="37"/>
      <c r="B159" s="38"/>
      <c r="C159" s="217" t="s">
        <v>180</v>
      </c>
      <c r="D159" s="217" t="s">
        <v>130</v>
      </c>
      <c r="E159" s="218" t="s">
        <v>181</v>
      </c>
      <c r="F159" s="219" t="s">
        <v>182</v>
      </c>
      <c r="G159" s="220" t="s">
        <v>178</v>
      </c>
      <c r="H159" s="221">
        <v>0.897</v>
      </c>
      <c r="I159" s="222"/>
      <c r="J159" s="223">
        <f>ROUND(I159*H159,2)</f>
        <v>0</v>
      </c>
      <c r="K159" s="219" t="s">
        <v>134</v>
      </c>
      <c r="L159" s="43"/>
      <c r="M159" s="224" t="s">
        <v>1</v>
      </c>
      <c r="N159" s="225" t="s">
        <v>41</v>
      </c>
      <c r="O159" s="90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28" t="s">
        <v>135</v>
      </c>
      <c r="AT159" s="228" t="s">
        <v>130</v>
      </c>
      <c r="AU159" s="228" t="s">
        <v>86</v>
      </c>
      <c r="AY159" s="16" t="s">
        <v>127</v>
      </c>
      <c r="BE159" s="229">
        <f>IF(N159="základní",J159,0)</f>
        <v>0</v>
      </c>
      <c r="BF159" s="229">
        <f>IF(N159="snížená",J159,0)</f>
        <v>0</v>
      </c>
      <c r="BG159" s="229">
        <f>IF(N159="zákl. přenesená",J159,0)</f>
        <v>0</v>
      </c>
      <c r="BH159" s="229">
        <f>IF(N159="sníž. přenesená",J159,0)</f>
        <v>0</v>
      </c>
      <c r="BI159" s="229">
        <f>IF(N159="nulová",J159,0)</f>
        <v>0</v>
      </c>
      <c r="BJ159" s="16" t="s">
        <v>84</v>
      </c>
      <c r="BK159" s="229">
        <f>ROUND(I159*H159,2)</f>
        <v>0</v>
      </c>
      <c r="BL159" s="16" t="s">
        <v>135</v>
      </c>
      <c r="BM159" s="228" t="s">
        <v>183</v>
      </c>
    </row>
    <row r="160" s="2" customFormat="1" ht="33" customHeight="1">
      <c r="A160" s="37"/>
      <c r="B160" s="38"/>
      <c r="C160" s="217" t="s">
        <v>184</v>
      </c>
      <c r="D160" s="217" t="s">
        <v>130</v>
      </c>
      <c r="E160" s="218" t="s">
        <v>185</v>
      </c>
      <c r="F160" s="219" t="s">
        <v>186</v>
      </c>
      <c r="G160" s="220" t="s">
        <v>178</v>
      </c>
      <c r="H160" s="221">
        <v>0.897</v>
      </c>
      <c r="I160" s="222"/>
      <c r="J160" s="223">
        <f>ROUND(I160*H160,2)</f>
        <v>0</v>
      </c>
      <c r="K160" s="219" t="s">
        <v>134</v>
      </c>
      <c r="L160" s="43"/>
      <c r="M160" s="224" t="s">
        <v>1</v>
      </c>
      <c r="N160" s="225" t="s">
        <v>41</v>
      </c>
      <c r="O160" s="90"/>
      <c r="P160" s="226">
        <f>O160*H160</f>
        <v>0</v>
      </c>
      <c r="Q160" s="226">
        <v>0</v>
      </c>
      <c r="R160" s="226">
        <f>Q160*H160</f>
        <v>0</v>
      </c>
      <c r="S160" s="226">
        <v>0</v>
      </c>
      <c r="T160" s="227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28" t="s">
        <v>135</v>
      </c>
      <c r="AT160" s="228" t="s">
        <v>130</v>
      </c>
      <c r="AU160" s="228" t="s">
        <v>86</v>
      </c>
      <c r="AY160" s="16" t="s">
        <v>127</v>
      </c>
      <c r="BE160" s="229">
        <f>IF(N160="základní",J160,0)</f>
        <v>0</v>
      </c>
      <c r="BF160" s="229">
        <f>IF(N160="snížená",J160,0)</f>
        <v>0</v>
      </c>
      <c r="BG160" s="229">
        <f>IF(N160="zákl. přenesená",J160,0)</f>
        <v>0</v>
      </c>
      <c r="BH160" s="229">
        <f>IF(N160="sníž. přenesená",J160,0)</f>
        <v>0</v>
      </c>
      <c r="BI160" s="229">
        <f>IF(N160="nulová",J160,0)</f>
        <v>0</v>
      </c>
      <c r="BJ160" s="16" t="s">
        <v>84</v>
      </c>
      <c r="BK160" s="229">
        <f>ROUND(I160*H160,2)</f>
        <v>0</v>
      </c>
      <c r="BL160" s="16" t="s">
        <v>135</v>
      </c>
      <c r="BM160" s="228" t="s">
        <v>187</v>
      </c>
    </row>
    <row r="161" s="2" customFormat="1" ht="33" customHeight="1">
      <c r="A161" s="37"/>
      <c r="B161" s="38"/>
      <c r="C161" s="217" t="s">
        <v>188</v>
      </c>
      <c r="D161" s="217" t="s">
        <v>130</v>
      </c>
      <c r="E161" s="218" t="s">
        <v>189</v>
      </c>
      <c r="F161" s="219" t="s">
        <v>190</v>
      </c>
      <c r="G161" s="220" t="s">
        <v>178</v>
      </c>
      <c r="H161" s="221">
        <v>0.447</v>
      </c>
      <c r="I161" s="222"/>
      <c r="J161" s="223">
        <f>ROUND(I161*H161,2)</f>
        <v>0</v>
      </c>
      <c r="K161" s="219" t="s">
        <v>134</v>
      </c>
      <c r="L161" s="43"/>
      <c r="M161" s="224" t="s">
        <v>1</v>
      </c>
      <c r="N161" s="225" t="s">
        <v>41</v>
      </c>
      <c r="O161" s="90"/>
      <c r="P161" s="226">
        <f>O161*H161</f>
        <v>0</v>
      </c>
      <c r="Q161" s="226">
        <v>0</v>
      </c>
      <c r="R161" s="226">
        <f>Q161*H161</f>
        <v>0</v>
      </c>
      <c r="S161" s="226">
        <v>0</v>
      </c>
      <c r="T161" s="227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28" t="s">
        <v>135</v>
      </c>
      <c r="AT161" s="228" t="s">
        <v>130</v>
      </c>
      <c r="AU161" s="228" t="s">
        <v>86</v>
      </c>
      <c r="AY161" s="16" t="s">
        <v>127</v>
      </c>
      <c r="BE161" s="229">
        <f>IF(N161="základní",J161,0)</f>
        <v>0</v>
      </c>
      <c r="BF161" s="229">
        <f>IF(N161="snížená",J161,0)</f>
        <v>0</v>
      </c>
      <c r="BG161" s="229">
        <f>IF(N161="zákl. přenesená",J161,0)</f>
        <v>0</v>
      </c>
      <c r="BH161" s="229">
        <f>IF(N161="sníž. přenesená",J161,0)</f>
        <v>0</v>
      </c>
      <c r="BI161" s="229">
        <f>IF(N161="nulová",J161,0)</f>
        <v>0</v>
      </c>
      <c r="BJ161" s="16" t="s">
        <v>84</v>
      </c>
      <c r="BK161" s="229">
        <f>ROUND(I161*H161,2)</f>
        <v>0</v>
      </c>
      <c r="BL161" s="16" t="s">
        <v>135</v>
      </c>
      <c r="BM161" s="228" t="s">
        <v>191</v>
      </c>
    </row>
    <row r="162" s="2" customFormat="1" ht="44.25" customHeight="1">
      <c r="A162" s="37"/>
      <c r="B162" s="38"/>
      <c r="C162" s="217" t="s">
        <v>192</v>
      </c>
      <c r="D162" s="217" t="s">
        <v>130</v>
      </c>
      <c r="E162" s="218" t="s">
        <v>193</v>
      </c>
      <c r="F162" s="219" t="s">
        <v>194</v>
      </c>
      <c r="G162" s="220" t="s">
        <v>178</v>
      </c>
      <c r="H162" s="221">
        <v>0.45</v>
      </c>
      <c r="I162" s="222"/>
      <c r="J162" s="223">
        <f>ROUND(I162*H162,2)</f>
        <v>0</v>
      </c>
      <c r="K162" s="219" t="s">
        <v>134</v>
      </c>
      <c r="L162" s="43"/>
      <c r="M162" s="224" t="s">
        <v>1</v>
      </c>
      <c r="N162" s="225" t="s">
        <v>41</v>
      </c>
      <c r="O162" s="90"/>
      <c r="P162" s="226">
        <f>O162*H162</f>
        <v>0</v>
      </c>
      <c r="Q162" s="226">
        <v>0</v>
      </c>
      <c r="R162" s="226">
        <f>Q162*H162</f>
        <v>0</v>
      </c>
      <c r="S162" s="226">
        <v>0</v>
      </c>
      <c r="T162" s="227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28" t="s">
        <v>135</v>
      </c>
      <c r="AT162" s="228" t="s">
        <v>130</v>
      </c>
      <c r="AU162" s="228" t="s">
        <v>86</v>
      </c>
      <c r="AY162" s="16" t="s">
        <v>127</v>
      </c>
      <c r="BE162" s="229">
        <f>IF(N162="základní",J162,0)</f>
        <v>0</v>
      </c>
      <c r="BF162" s="229">
        <f>IF(N162="snížená",J162,0)</f>
        <v>0</v>
      </c>
      <c r="BG162" s="229">
        <f>IF(N162="zákl. přenesená",J162,0)</f>
        <v>0</v>
      </c>
      <c r="BH162" s="229">
        <f>IF(N162="sníž. přenesená",J162,0)</f>
        <v>0</v>
      </c>
      <c r="BI162" s="229">
        <f>IF(N162="nulová",J162,0)</f>
        <v>0</v>
      </c>
      <c r="BJ162" s="16" t="s">
        <v>84</v>
      </c>
      <c r="BK162" s="229">
        <f>ROUND(I162*H162,2)</f>
        <v>0</v>
      </c>
      <c r="BL162" s="16" t="s">
        <v>135</v>
      </c>
      <c r="BM162" s="228" t="s">
        <v>195</v>
      </c>
    </row>
    <row r="163" s="2" customFormat="1" ht="21.75" customHeight="1">
      <c r="A163" s="37"/>
      <c r="B163" s="38"/>
      <c r="C163" s="217" t="s">
        <v>196</v>
      </c>
      <c r="D163" s="217" t="s">
        <v>130</v>
      </c>
      <c r="E163" s="218" t="s">
        <v>197</v>
      </c>
      <c r="F163" s="219" t="s">
        <v>198</v>
      </c>
      <c r="G163" s="220" t="s">
        <v>1</v>
      </c>
      <c r="H163" s="221">
        <v>0.897</v>
      </c>
      <c r="I163" s="222"/>
      <c r="J163" s="223">
        <f>ROUND(I163*H163,2)</f>
        <v>0</v>
      </c>
      <c r="K163" s="219" t="s">
        <v>1</v>
      </c>
      <c r="L163" s="43"/>
      <c r="M163" s="224" t="s">
        <v>1</v>
      </c>
      <c r="N163" s="225" t="s">
        <v>41</v>
      </c>
      <c r="O163" s="90"/>
      <c r="P163" s="226">
        <f>O163*H163</f>
        <v>0</v>
      </c>
      <c r="Q163" s="226">
        <v>0</v>
      </c>
      <c r="R163" s="226">
        <f>Q163*H163</f>
        <v>0</v>
      </c>
      <c r="S163" s="226">
        <v>0</v>
      </c>
      <c r="T163" s="227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28" t="s">
        <v>135</v>
      </c>
      <c r="AT163" s="228" t="s">
        <v>130</v>
      </c>
      <c r="AU163" s="228" t="s">
        <v>86</v>
      </c>
      <c r="AY163" s="16" t="s">
        <v>127</v>
      </c>
      <c r="BE163" s="229">
        <f>IF(N163="základní",J163,0)</f>
        <v>0</v>
      </c>
      <c r="BF163" s="229">
        <f>IF(N163="snížená",J163,0)</f>
        <v>0</v>
      </c>
      <c r="BG163" s="229">
        <f>IF(N163="zákl. přenesená",J163,0)</f>
        <v>0</v>
      </c>
      <c r="BH163" s="229">
        <f>IF(N163="sníž. přenesená",J163,0)</f>
        <v>0</v>
      </c>
      <c r="BI163" s="229">
        <f>IF(N163="nulová",J163,0)</f>
        <v>0</v>
      </c>
      <c r="BJ163" s="16" t="s">
        <v>84</v>
      </c>
      <c r="BK163" s="229">
        <f>ROUND(I163*H163,2)</f>
        <v>0</v>
      </c>
      <c r="BL163" s="16" t="s">
        <v>135</v>
      </c>
      <c r="BM163" s="228" t="s">
        <v>199</v>
      </c>
    </row>
    <row r="164" s="2" customFormat="1">
      <c r="A164" s="37"/>
      <c r="B164" s="38"/>
      <c r="C164" s="39"/>
      <c r="D164" s="232" t="s">
        <v>200</v>
      </c>
      <c r="E164" s="39"/>
      <c r="F164" s="253" t="s">
        <v>201</v>
      </c>
      <c r="G164" s="39"/>
      <c r="H164" s="39"/>
      <c r="I164" s="254"/>
      <c r="J164" s="39"/>
      <c r="K164" s="39"/>
      <c r="L164" s="43"/>
      <c r="M164" s="255"/>
      <c r="N164" s="256"/>
      <c r="O164" s="90"/>
      <c r="P164" s="90"/>
      <c r="Q164" s="90"/>
      <c r="R164" s="90"/>
      <c r="S164" s="90"/>
      <c r="T164" s="91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T164" s="16" t="s">
        <v>200</v>
      </c>
      <c r="AU164" s="16" t="s">
        <v>86</v>
      </c>
    </row>
    <row r="165" s="12" customFormat="1" ht="22.8" customHeight="1">
      <c r="A165" s="12"/>
      <c r="B165" s="201"/>
      <c r="C165" s="202"/>
      <c r="D165" s="203" t="s">
        <v>75</v>
      </c>
      <c r="E165" s="215" t="s">
        <v>202</v>
      </c>
      <c r="F165" s="215" t="s">
        <v>203</v>
      </c>
      <c r="G165" s="202"/>
      <c r="H165" s="202"/>
      <c r="I165" s="205"/>
      <c r="J165" s="216">
        <f>BK165</f>
        <v>0</v>
      </c>
      <c r="K165" s="202"/>
      <c r="L165" s="207"/>
      <c r="M165" s="208"/>
      <c r="N165" s="209"/>
      <c r="O165" s="209"/>
      <c r="P165" s="210">
        <f>SUM(P166:P167)</f>
        <v>0</v>
      </c>
      <c r="Q165" s="209"/>
      <c r="R165" s="210">
        <f>SUM(R166:R167)</f>
        <v>0</v>
      </c>
      <c r="S165" s="209"/>
      <c r="T165" s="211">
        <f>SUM(T166:T167)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12" t="s">
        <v>84</v>
      </c>
      <c r="AT165" s="213" t="s">
        <v>75</v>
      </c>
      <c r="AU165" s="213" t="s">
        <v>84</v>
      </c>
      <c r="AY165" s="212" t="s">
        <v>127</v>
      </c>
      <c r="BK165" s="214">
        <f>SUM(BK166:BK167)</f>
        <v>0</v>
      </c>
    </row>
    <row r="166" s="2" customFormat="1" ht="24.15" customHeight="1">
      <c r="A166" s="37"/>
      <c r="B166" s="38"/>
      <c r="C166" s="217" t="s">
        <v>8</v>
      </c>
      <c r="D166" s="217" t="s">
        <v>130</v>
      </c>
      <c r="E166" s="218" t="s">
        <v>204</v>
      </c>
      <c r="F166" s="219" t="s">
        <v>205</v>
      </c>
      <c r="G166" s="220" t="s">
        <v>178</v>
      </c>
      <c r="H166" s="221">
        <v>1.109</v>
      </c>
      <c r="I166" s="222"/>
      <c r="J166" s="223">
        <f>ROUND(I166*H166,2)</f>
        <v>0</v>
      </c>
      <c r="K166" s="219" t="s">
        <v>134</v>
      </c>
      <c r="L166" s="43"/>
      <c r="M166" s="224" t="s">
        <v>1</v>
      </c>
      <c r="N166" s="225" t="s">
        <v>41</v>
      </c>
      <c r="O166" s="90"/>
      <c r="P166" s="226">
        <f>O166*H166</f>
        <v>0</v>
      </c>
      <c r="Q166" s="226">
        <v>0</v>
      </c>
      <c r="R166" s="226">
        <f>Q166*H166</f>
        <v>0</v>
      </c>
      <c r="S166" s="226">
        <v>0</v>
      </c>
      <c r="T166" s="227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28" t="s">
        <v>135</v>
      </c>
      <c r="AT166" s="228" t="s">
        <v>130</v>
      </c>
      <c r="AU166" s="228" t="s">
        <v>86</v>
      </c>
      <c r="AY166" s="16" t="s">
        <v>127</v>
      </c>
      <c r="BE166" s="229">
        <f>IF(N166="základní",J166,0)</f>
        <v>0</v>
      </c>
      <c r="BF166" s="229">
        <f>IF(N166="snížená",J166,0)</f>
        <v>0</v>
      </c>
      <c r="BG166" s="229">
        <f>IF(N166="zákl. přenesená",J166,0)</f>
        <v>0</v>
      </c>
      <c r="BH166" s="229">
        <f>IF(N166="sníž. přenesená",J166,0)</f>
        <v>0</v>
      </c>
      <c r="BI166" s="229">
        <f>IF(N166="nulová",J166,0)</f>
        <v>0</v>
      </c>
      <c r="BJ166" s="16" t="s">
        <v>84</v>
      </c>
      <c r="BK166" s="229">
        <f>ROUND(I166*H166,2)</f>
        <v>0</v>
      </c>
      <c r="BL166" s="16" t="s">
        <v>135</v>
      </c>
      <c r="BM166" s="228" t="s">
        <v>206</v>
      </c>
    </row>
    <row r="167" s="2" customFormat="1" ht="21.75" customHeight="1">
      <c r="A167" s="37"/>
      <c r="B167" s="38"/>
      <c r="C167" s="217" t="s">
        <v>207</v>
      </c>
      <c r="D167" s="217" t="s">
        <v>130</v>
      </c>
      <c r="E167" s="218" t="s">
        <v>208</v>
      </c>
      <c r="F167" s="219" t="s">
        <v>209</v>
      </c>
      <c r="G167" s="220" t="s">
        <v>178</v>
      </c>
      <c r="H167" s="221">
        <v>1.109</v>
      </c>
      <c r="I167" s="222"/>
      <c r="J167" s="223">
        <f>ROUND(I167*H167,2)</f>
        <v>0</v>
      </c>
      <c r="K167" s="219" t="s">
        <v>134</v>
      </c>
      <c r="L167" s="43"/>
      <c r="M167" s="224" t="s">
        <v>1</v>
      </c>
      <c r="N167" s="225" t="s">
        <v>41</v>
      </c>
      <c r="O167" s="90"/>
      <c r="P167" s="226">
        <f>O167*H167</f>
        <v>0</v>
      </c>
      <c r="Q167" s="226">
        <v>0</v>
      </c>
      <c r="R167" s="226">
        <f>Q167*H167</f>
        <v>0</v>
      </c>
      <c r="S167" s="226">
        <v>0</v>
      </c>
      <c r="T167" s="227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28" t="s">
        <v>135</v>
      </c>
      <c r="AT167" s="228" t="s">
        <v>130</v>
      </c>
      <c r="AU167" s="228" t="s">
        <v>86</v>
      </c>
      <c r="AY167" s="16" t="s">
        <v>127</v>
      </c>
      <c r="BE167" s="229">
        <f>IF(N167="základní",J167,0)</f>
        <v>0</v>
      </c>
      <c r="BF167" s="229">
        <f>IF(N167="snížená",J167,0)</f>
        <v>0</v>
      </c>
      <c r="BG167" s="229">
        <f>IF(N167="zákl. přenesená",J167,0)</f>
        <v>0</v>
      </c>
      <c r="BH167" s="229">
        <f>IF(N167="sníž. přenesená",J167,0)</f>
        <v>0</v>
      </c>
      <c r="BI167" s="229">
        <f>IF(N167="nulová",J167,0)</f>
        <v>0</v>
      </c>
      <c r="BJ167" s="16" t="s">
        <v>84</v>
      </c>
      <c r="BK167" s="229">
        <f>ROUND(I167*H167,2)</f>
        <v>0</v>
      </c>
      <c r="BL167" s="16" t="s">
        <v>135</v>
      </c>
      <c r="BM167" s="228" t="s">
        <v>210</v>
      </c>
    </row>
    <row r="168" s="12" customFormat="1" ht="25.92" customHeight="1">
      <c r="A168" s="12"/>
      <c r="B168" s="201"/>
      <c r="C168" s="202"/>
      <c r="D168" s="203" t="s">
        <v>75</v>
      </c>
      <c r="E168" s="204" t="s">
        <v>211</v>
      </c>
      <c r="F168" s="204" t="s">
        <v>212</v>
      </c>
      <c r="G168" s="202"/>
      <c r="H168" s="202"/>
      <c r="I168" s="205"/>
      <c r="J168" s="206">
        <f>BK168</f>
        <v>0</v>
      </c>
      <c r="K168" s="202"/>
      <c r="L168" s="207"/>
      <c r="M168" s="208"/>
      <c r="N168" s="209"/>
      <c r="O168" s="209"/>
      <c r="P168" s="210">
        <f>P169+P179+P187+P210+P217</f>
        <v>0</v>
      </c>
      <c r="Q168" s="209"/>
      <c r="R168" s="210">
        <f>R169+R179+R187+R210+R217</f>
        <v>0.38440496</v>
      </c>
      <c r="S168" s="209"/>
      <c r="T168" s="211">
        <f>T169+T179+T187+T210+T217</f>
        <v>0.46071763999999992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12" t="s">
        <v>86</v>
      </c>
      <c r="AT168" s="213" t="s">
        <v>75</v>
      </c>
      <c r="AU168" s="213" t="s">
        <v>76</v>
      </c>
      <c r="AY168" s="212" t="s">
        <v>127</v>
      </c>
      <c r="BK168" s="214">
        <f>BK169+BK179+BK187+BK210+BK217</f>
        <v>0</v>
      </c>
    </row>
    <row r="169" s="12" customFormat="1" ht="22.8" customHeight="1">
      <c r="A169" s="12"/>
      <c r="B169" s="201"/>
      <c r="C169" s="202"/>
      <c r="D169" s="203" t="s">
        <v>75</v>
      </c>
      <c r="E169" s="215" t="s">
        <v>213</v>
      </c>
      <c r="F169" s="215" t="s">
        <v>214</v>
      </c>
      <c r="G169" s="202"/>
      <c r="H169" s="202"/>
      <c r="I169" s="205"/>
      <c r="J169" s="216">
        <f>BK169</f>
        <v>0</v>
      </c>
      <c r="K169" s="202"/>
      <c r="L169" s="207"/>
      <c r="M169" s="208"/>
      <c r="N169" s="209"/>
      <c r="O169" s="209"/>
      <c r="P169" s="210">
        <f>SUM(P170:P178)</f>
        <v>0</v>
      </c>
      <c r="Q169" s="209"/>
      <c r="R169" s="210">
        <f>SUM(R170:R178)</f>
        <v>0</v>
      </c>
      <c r="S169" s="209"/>
      <c r="T169" s="211">
        <f>SUM(T170:T178)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12" t="s">
        <v>86</v>
      </c>
      <c r="AT169" s="213" t="s">
        <v>75</v>
      </c>
      <c r="AU169" s="213" t="s">
        <v>84</v>
      </c>
      <c r="AY169" s="212" t="s">
        <v>127</v>
      </c>
      <c r="BK169" s="214">
        <f>SUM(BK170:BK178)</f>
        <v>0</v>
      </c>
    </row>
    <row r="170" s="2" customFormat="1" ht="16.5" customHeight="1">
      <c r="A170" s="37"/>
      <c r="B170" s="38"/>
      <c r="C170" s="217" t="s">
        <v>215</v>
      </c>
      <c r="D170" s="217" t="s">
        <v>130</v>
      </c>
      <c r="E170" s="218" t="s">
        <v>216</v>
      </c>
      <c r="F170" s="219" t="s">
        <v>217</v>
      </c>
      <c r="G170" s="220" t="s">
        <v>218</v>
      </c>
      <c r="H170" s="221">
        <v>2</v>
      </c>
      <c r="I170" s="222"/>
      <c r="J170" s="223">
        <f>ROUND(I170*H170,2)</f>
        <v>0</v>
      </c>
      <c r="K170" s="219" t="s">
        <v>1</v>
      </c>
      <c r="L170" s="43"/>
      <c r="M170" s="224" t="s">
        <v>1</v>
      </c>
      <c r="N170" s="225" t="s">
        <v>41</v>
      </c>
      <c r="O170" s="90"/>
      <c r="P170" s="226">
        <f>O170*H170</f>
        <v>0</v>
      </c>
      <c r="Q170" s="226">
        <v>0</v>
      </c>
      <c r="R170" s="226">
        <f>Q170*H170</f>
        <v>0</v>
      </c>
      <c r="S170" s="226">
        <v>0</v>
      </c>
      <c r="T170" s="227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28" t="s">
        <v>207</v>
      </c>
      <c r="AT170" s="228" t="s">
        <v>130</v>
      </c>
      <c r="AU170" s="228" t="s">
        <v>86</v>
      </c>
      <c r="AY170" s="16" t="s">
        <v>127</v>
      </c>
      <c r="BE170" s="229">
        <f>IF(N170="základní",J170,0)</f>
        <v>0</v>
      </c>
      <c r="BF170" s="229">
        <f>IF(N170="snížená",J170,0)</f>
        <v>0</v>
      </c>
      <c r="BG170" s="229">
        <f>IF(N170="zákl. přenesená",J170,0)</f>
        <v>0</v>
      </c>
      <c r="BH170" s="229">
        <f>IF(N170="sníž. přenesená",J170,0)</f>
        <v>0</v>
      </c>
      <c r="BI170" s="229">
        <f>IF(N170="nulová",J170,0)</f>
        <v>0</v>
      </c>
      <c r="BJ170" s="16" t="s">
        <v>84</v>
      </c>
      <c r="BK170" s="229">
        <f>ROUND(I170*H170,2)</f>
        <v>0</v>
      </c>
      <c r="BL170" s="16" t="s">
        <v>207</v>
      </c>
      <c r="BM170" s="228" t="s">
        <v>219</v>
      </c>
    </row>
    <row r="171" s="2" customFormat="1">
      <c r="A171" s="37"/>
      <c r="B171" s="38"/>
      <c r="C171" s="39"/>
      <c r="D171" s="232" t="s">
        <v>200</v>
      </c>
      <c r="E171" s="39"/>
      <c r="F171" s="253" t="s">
        <v>220</v>
      </c>
      <c r="G171" s="39"/>
      <c r="H171" s="39"/>
      <c r="I171" s="254"/>
      <c r="J171" s="39"/>
      <c r="K171" s="39"/>
      <c r="L171" s="43"/>
      <c r="M171" s="255"/>
      <c r="N171" s="256"/>
      <c r="O171" s="90"/>
      <c r="P171" s="90"/>
      <c r="Q171" s="90"/>
      <c r="R171" s="90"/>
      <c r="S171" s="90"/>
      <c r="T171" s="91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T171" s="16" t="s">
        <v>200</v>
      </c>
      <c r="AU171" s="16" t="s">
        <v>86</v>
      </c>
    </row>
    <row r="172" s="13" customFormat="1">
      <c r="A172" s="13"/>
      <c r="B172" s="230"/>
      <c r="C172" s="231"/>
      <c r="D172" s="232" t="s">
        <v>137</v>
      </c>
      <c r="E172" s="233" t="s">
        <v>1</v>
      </c>
      <c r="F172" s="234" t="s">
        <v>221</v>
      </c>
      <c r="G172" s="231"/>
      <c r="H172" s="235">
        <v>2</v>
      </c>
      <c r="I172" s="236"/>
      <c r="J172" s="231"/>
      <c r="K172" s="231"/>
      <c r="L172" s="237"/>
      <c r="M172" s="238"/>
      <c r="N172" s="239"/>
      <c r="O172" s="239"/>
      <c r="P172" s="239"/>
      <c r="Q172" s="239"/>
      <c r="R172" s="239"/>
      <c r="S172" s="239"/>
      <c r="T172" s="240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1" t="s">
        <v>137</v>
      </c>
      <c r="AU172" s="241" t="s">
        <v>86</v>
      </c>
      <c r="AV172" s="13" t="s">
        <v>86</v>
      </c>
      <c r="AW172" s="13" t="s">
        <v>32</v>
      </c>
      <c r="AX172" s="13" t="s">
        <v>84</v>
      </c>
      <c r="AY172" s="241" t="s">
        <v>127</v>
      </c>
    </row>
    <row r="173" s="2" customFormat="1" ht="16.5" customHeight="1">
      <c r="A173" s="37"/>
      <c r="B173" s="38"/>
      <c r="C173" s="217" t="s">
        <v>222</v>
      </c>
      <c r="D173" s="217" t="s">
        <v>130</v>
      </c>
      <c r="E173" s="218" t="s">
        <v>223</v>
      </c>
      <c r="F173" s="219" t="s">
        <v>224</v>
      </c>
      <c r="G173" s="220" t="s">
        <v>225</v>
      </c>
      <c r="H173" s="221">
        <v>1</v>
      </c>
      <c r="I173" s="222"/>
      <c r="J173" s="223">
        <f>ROUND(I173*H173,2)</f>
        <v>0</v>
      </c>
      <c r="K173" s="219" t="s">
        <v>1</v>
      </c>
      <c r="L173" s="43"/>
      <c r="M173" s="224" t="s">
        <v>1</v>
      </c>
      <c r="N173" s="225" t="s">
        <v>41</v>
      </c>
      <c r="O173" s="90"/>
      <c r="P173" s="226">
        <f>O173*H173</f>
        <v>0</v>
      </c>
      <c r="Q173" s="226">
        <v>0</v>
      </c>
      <c r="R173" s="226">
        <f>Q173*H173</f>
        <v>0</v>
      </c>
      <c r="S173" s="226">
        <v>0</v>
      </c>
      <c r="T173" s="227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28" t="s">
        <v>207</v>
      </c>
      <c r="AT173" s="228" t="s">
        <v>130</v>
      </c>
      <c r="AU173" s="228" t="s">
        <v>86</v>
      </c>
      <c r="AY173" s="16" t="s">
        <v>127</v>
      </c>
      <c r="BE173" s="229">
        <f>IF(N173="základní",J173,0)</f>
        <v>0</v>
      </c>
      <c r="BF173" s="229">
        <f>IF(N173="snížená",J173,0)</f>
        <v>0</v>
      </c>
      <c r="BG173" s="229">
        <f>IF(N173="zákl. přenesená",J173,0)</f>
        <v>0</v>
      </c>
      <c r="BH173" s="229">
        <f>IF(N173="sníž. přenesená",J173,0)</f>
        <v>0</v>
      </c>
      <c r="BI173" s="229">
        <f>IF(N173="nulová",J173,0)</f>
        <v>0</v>
      </c>
      <c r="BJ173" s="16" t="s">
        <v>84</v>
      </c>
      <c r="BK173" s="229">
        <f>ROUND(I173*H173,2)</f>
        <v>0</v>
      </c>
      <c r="BL173" s="16" t="s">
        <v>207</v>
      </c>
      <c r="BM173" s="228" t="s">
        <v>226</v>
      </c>
    </row>
    <row r="174" s="2" customFormat="1" ht="16.5" customHeight="1">
      <c r="A174" s="37"/>
      <c r="B174" s="38"/>
      <c r="C174" s="217" t="s">
        <v>227</v>
      </c>
      <c r="D174" s="217" t="s">
        <v>130</v>
      </c>
      <c r="E174" s="218" t="s">
        <v>228</v>
      </c>
      <c r="F174" s="219" t="s">
        <v>229</v>
      </c>
      <c r="G174" s="220" t="s">
        <v>225</v>
      </c>
      <c r="H174" s="221">
        <v>1</v>
      </c>
      <c r="I174" s="222"/>
      <c r="J174" s="223">
        <f>ROUND(I174*H174,2)</f>
        <v>0</v>
      </c>
      <c r="K174" s="219" t="s">
        <v>1</v>
      </c>
      <c r="L174" s="43"/>
      <c r="M174" s="224" t="s">
        <v>1</v>
      </c>
      <c r="N174" s="225" t="s">
        <v>41</v>
      </c>
      <c r="O174" s="90"/>
      <c r="P174" s="226">
        <f>O174*H174</f>
        <v>0</v>
      </c>
      <c r="Q174" s="226">
        <v>0</v>
      </c>
      <c r="R174" s="226">
        <f>Q174*H174</f>
        <v>0</v>
      </c>
      <c r="S174" s="226">
        <v>0</v>
      </c>
      <c r="T174" s="227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28" t="s">
        <v>207</v>
      </c>
      <c r="AT174" s="228" t="s">
        <v>130</v>
      </c>
      <c r="AU174" s="228" t="s">
        <v>86</v>
      </c>
      <c r="AY174" s="16" t="s">
        <v>127</v>
      </c>
      <c r="BE174" s="229">
        <f>IF(N174="základní",J174,0)</f>
        <v>0</v>
      </c>
      <c r="BF174" s="229">
        <f>IF(N174="snížená",J174,0)</f>
        <v>0</v>
      </c>
      <c r="BG174" s="229">
        <f>IF(N174="zákl. přenesená",J174,0)</f>
        <v>0</v>
      </c>
      <c r="BH174" s="229">
        <f>IF(N174="sníž. přenesená",J174,0)</f>
        <v>0</v>
      </c>
      <c r="BI174" s="229">
        <f>IF(N174="nulová",J174,0)</f>
        <v>0</v>
      </c>
      <c r="BJ174" s="16" t="s">
        <v>84</v>
      </c>
      <c r="BK174" s="229">
        <f>ROUND(I174*H174,2)</f>
        <v>0</v>
      </c>
      <c r="BL174" s="16" t="s">
        <v>207</v>
      </c>
      <c r="BM174" s="228" t="s">
        <v>230</v>
      </c>
    </row>
    <row r="175" s="2" customFormat="1" ht="16.5" customHeight="1">
      <c r="A175" s="37"/>
      <c r="B175" s="38"/>
      <c r="C175" s="217" t="s">
        <v>231</v>
      </c>
      <c r="D175" s="217" t="s">
        <v>130</v>
      </c>
      <c r="E175" s="218" t="s">
        <v>232</v>
      </c>
      <c r="F175" s="219" t="s">
        <v>233</v>
      </c>
      <c r="G175" s="220" t="s">
        <v>218</v>
      </c>
      <c r="H175" s="221">
        <v>2</v>
      </c>
      <c r="I175" s="222"/>
      <c r="J175" s="223">
        <f>ROUND(I175*H175,2)</f>
        <v>0</v>
      </c>
      <c r="K175" s="219" t="s">
        <v>1</v>
      </c>
      <c r="L175" s="43"/>
      <c r="M175" s="224" t="s">
        <v>1</v>
      </c>
      <c r="N175" s="225" t="s">
        <v>41</v>
      </c>
      <c r="O175" s="90"/>
      <c r="P175" s="226">
        <f>O175*H175</f>
        <v>0</v>
      </c>
      <c r="Q175" s="226">
        <v>0</v>
      </c>
      <c r="R175" s="226">
        <f>Q175*H175</f>
        <v>0</v>
      </c>
      <c r="S175" s="226">
        <v>0</v>
      </c>
      <c r="T175" s="227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228" t="s">
        <v>207</v>
      </c>
      <c r="AT175" s="228" t="s">
        <v>130</v>
      </c>
      <c r="AU175" s="228" t="s">
        <v>86</v>
      </c>
      <c r="AY175" s="16" t="s">
        <v>127</v>
      </c>
      <c r="BE175" s="229">
        <f>IF(N175="základní",J175,0)</f>
        <v>0</v>
      </c>
      <c r="BF175" s="229">
        <f>IF(N175="snížená",J175,0)</f>
        <v>0</v>
      </c>
      <c r="BG175" s="229">
        <f>IF(N175="zákl. přenesená",J175,0)</f>
        <v>0</v>
      </c>
      <c r="BH175" s="229">
        <f>IF(N175="sníž. přenesená",J175,0)</f>
        <v>0</v>
      </c>
      <c r="BI175" s="229">
        <f>IF(N175="nulová",J175,0)</f>
        <v>0</v>
      </c>
      <c r="BJ175" s="16" t="s">
        <v>84</v>
      </c>
      <c r="BK175" s="229">
        <f>ROUND(I175*H175,2)</f>
        <v>0</v>
      </c>
      <c r="BL175" s="16" t="s">
        <v>207</v>
      </c>
      <c r="BM175" s="228" t="s">
        <v>234</v>
      </c>
    </row>
    <row r="176" s="13" customFormat="1">
      <c r="A176" s="13"/>
      <c r="B176" s="230"/>
      <c r="C176" s="231"/>
      <c r="D176" s="232" t="s">
        <v>137</v>
      </c>
      <c r="E176" s="233" t="s">
        <v>1</v>
      </c>
      <c r="F176" s="234" t="s">
        <v>235</v>
      </c>
      <c r="G176" s="231"/>
      <c r="H176" s="235">
        <v>2</v>
      </c>
      <c r="I176" s="236"/>
      <c r="J176" s="231"/>
      <c r="K176" s="231"/>
      <c r="L176" s="237"/>
      <c r="M176" s="238"/>
      <c r="N176" s="239"/>
      <c r="O176" s="239"/>
      <c r="P176" s="239"/>
      <c r="Q176" s="239"/>
      <c r="R176" s="239"/>
      <c r="S176" s="239"/>
      <c r="T176" s="240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1" t="s">
        <v>137</v>
      </c>
      <c r="AU176" s="241" t="s">
        <v>86</v>
      </c>
      <c r="AV176" s="13" t="s">
        <v>86</v>
      </c>
      <c r="AW176" s="13" t="s">
        <v>32</v>
      </c>
      <c r="AX176" s="13" t="s">
        <v>84</v>
      </c>
      <c r="AY176" s="241" t="s">
        <v>127</v>
      </c>
    </row>
    <row r="177" s="2" customFormat="1" ht="16.5" customHeight="1">
      <c r="A177" s="37"/>
      <c r="B177" s="38"/>
      <c r="C177" s="217" t="s">
        <v>7</v>
      </c>
      <c r="D177" s="217" t="s">
        <v>130</v>
      </c>
      <c r="E177" s="218" t="s">
        <v>236</v>
      </c>
      <c r="F177" s="219" t="s">
        <v>237</v>
      </c>
      <c r="G177" s="220" t="s">
        <v>218</v>
      </c>
      <c r="H177" s="221">
        <v>2</v>
      </c>
      <c r="I177" s="222"/>
      <c r="J177" s="223">
        <f>ROUND(I177*H177,2)</f>
        <v>0</v>
      </c>
      <c r="K177" s="219" t="s">
        <v>1</v>
      </c>
      <c r="L177" s="43"/>
      <c r="M177" s="224" t="s">
        <v>1</v>
      </c>
      <c r="N177" s="225" t="s">
        <v>41</v>
      </c>
      <c r="O177" s="90"/>
      <c r="P177" s="226">
        <f>O177*H177</f>
        <v>0</v>
      </c>
      <c r="Q177" s="226">
        <v>0</v>
      </c>
      <c r="R177" s="226">
        <f>Q177*H177</f>
        <v>0</v>
      </c>
      <c r="S177" s="226">
        <v>0</v>
      </c>
      <c r="T177" s="227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228" t="s">
        <v>207</v>
      </c>
      <c r="AT177" s="228" t="s">
        <v>130</v>
      </c>
      <c r="AU177" s="228" t="s">
        <v>86</v>
      </c>
      <c r="AY177" s="16" t="s">
        <v>127</v>
      </c>
      <c r="BE177" s="229">
        <f>IF(N177="základní",J177,0)</f>
        <v>0</v>
      </c>
      <c r="BF177" s="229">
        <f>IF(N177="snížená",J177,0)</f>
        <v>0</v>
      </c>
      <c r="BG177" s="229">
        <f>IF(N177="zákl. přenesená",J177,0)</f>
        <v>0</v>
      </c>
      <c r="BH177" s="229">
        <f>IF(N177="sníž. přenesená",J177,0)</f>
        <v>0</v>
      </c>
      <c r="BI177" s="229">
        <f>IF(N177="nulová",J177,0)</f>
        <v>0</v>
      </c>
      <c r="BJ177" s="16" t="s">
        <v>84</v>
      </c>
      <c r="BK177" s="229">
        <f>ROUND(I177*H177,2)</f>
        <v>0</v>
      </c>
      <c r="BL177" s="16" t="s">
        <v>207</v>
      </c>
      <c r="BM177" s="228" t="s">
        <v>238</v>
      </c>
    </row>
    <row r="178" s="13" customFormat="1">
      <c r="A178" s="13"/>
      <c r="B178" s="230"/>
      <c r="C178" s="231"/>
      <c r="D178" s="232" t="s">
        <v>137</v>
      </c>
      <c r="E178" s="233" t="s">
        <v>1</v>
      </c>
      <c r="F178" s="234" t="s">
        <v>235</v>
      </c>
      <c r="G178" s="231"/>
      <c r="H178" s="235">
        <v>2</v>
      </c>
      <c r="I178" s="236"/>
      <c r="J178" s="231"/>
      <c r="K178" s="231"/>
      <c r="L178" s="237"/>
      <c r="M178" s="238"/>
      <c r="N178" s="239"/>
      <c r="O178" s="239"/>
      <c r="P178" s="239"/>
      <c r="Q178" s="239"/>
      <c r="R178" s="239"/>
      <c r="S178" s="239"/>
      <c r="T178" s="240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1" t="s">
        <v>137</v>
      </c>
      <c r="AU178" s="241" t="s">
        <v>86</v>
      </c>
      <c r="AV178" s="13" t="s">
        <v>86</v>
      </c>
      <c r="AW178" s="13" t="s">
        <v>32</v>
      </c>
      <c r="AX178" s="13" t="s">
        <v>84</v>
      </c>
      <c r="AY178" s="241" t="s">
        <v>127</v>
      </c>
    </row>
    <row r="179" s="12" customFormat="1" ht="22.8" customHeight="1">
      <c r="A179" s="12"/>
      <c r="B179" s="201"/>
      <c r="C179" s="202"/>
      <c r="D179" s="203" t="s">
        <v>75</v>
      </c>
      <c r="E179" s="215" t="s">
        <v>239</v>
      </c>
      <c r="F179" s="215" t="s">
        <v>240</v>
      </c>
      <c r="G179" s="202"/>
      <c r="H179" s="202"/>
      <c r="I179" s="205"/>
      <c r="J179" s="216">
        <f>BK179</f>
        <v>0</v>
      </c>
      <c r="K179" s="202"/>
      <c r="L179" s="207"/>
      <c r="M179" s="208"/>
      <c r="N179" s="209"/>
      <c r="O179" s="209"/>
      <c r="P179" s="210">
        <f>SUM(P180:P186)</f>
        <v>0</v>
      </c>
      <c r="Q179" s="209"/>
      <c r="R179" s="210">
        <f>SUM(R180:R186)</f>
        <v>0.2916532</v>
      </c>
      <c r="S179" s="209"/>
      <c r="T179" s="211">
        <f>SUM(T180:T186)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12" t="s">
        <v>86</v>
      </c>
      <c r="AT179" s="213" t="s">
        <v>75</v>
      </c>
      <c r="AU179" s="213" t="s">
        <v>84</v>
      </c>
      <c r="AY179" s="212" t="s">
        <v>127</v>
      </c>
      <c r="BK179" s="214">
        <f>SUM(BK180:BK186)</f>
        <v>0</v>
      </c>
    </row>
    <row r="180" s="2" customFormat="1" ht="24.15" customHeight="1">
      <c r="A180" s="37"/>
      <c r="B180" s="38"/>
      <c r="C180" s="217" t="s">
        <v>241</v>
      </c>
      <c r="D180" s="217" t="s">
        <v>130</v>
      </c>
      <c r="E180" s="218" t="s">
        <v>242</v>
      </c>
      <c r="F180" s="219" t="s">
        <v>243</v>
      </c>
      <c r="G180" s="220" t="s">
        <v>133</v>
      </c>
      <c r="H180" s="221">
        <v>23.906</v>
      </c>
      <c r="I180" s="222"/>
      <c r="J180" s="223">
        <f>ROUND(I180*H180,2)</f>
        <v>0</v>
      </c>
      <c r="K180" s="219" t="s">
        <v>134</v>
      </c>
      <c r="L180" s="43"/>
      <c r="M180" s="224" t="s">
        <v>1</v>
      </c>
      <c r="N180" s="225" t="s">
        <v>41</v>
      </c>
      <c r="O180" s="90"/>
      <c r="P180" s="226">
        <f>O180*H180</f>
        <v>0</v>
      </c>
      <c r="Q180" s="226">
        <v>0.012200000000000002</v>
      </c>
      <c r="R180" s="226">
        <f>Q180*H180</f>
        <v>0.2916532</v>
      </c>
      <c r="S180" s="226">
        <v>0</v>
      </c>
      <c r="T180" s="227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228" t="s">
        <v>207</v>
      </c>
      <c r="AT180" s="228" t="s">
        <v>130</v>
      </c>
      <c r="AU180" s="228" t="s">
        <v>86</v>
      </c>
      <c r="AY180" s="16" t="s">
        <v>127</v>
      </c>
      <c r="BE180" s="229">
        <f>IF(N180="základní",J180,0)</f>
        <v>0</v>
      </c>
      <c r="BF180" s="229">
        <f>IF(N180="snížená",J180,0)</f>
        <v>0</v>
      </c>
      <c r="BG180" s="229">
        <f>IF(N180="zákl. přenesená",J180,0)</f>
        <v>0</v>
      </c>
      <c r="BH180" s="229">
        <f>IF(N180="sníž. přenesená",J180,0)</f>
        <v>0</v>
      </c>
      <c r="BI180" s="229">
        <f>IF(N180="nulová",J180,0)</f>
        <v>0</v>
      </c>
      <c r="BJ180" s="16" t="s">
        <v>84</v>
      </c>
      <c r="BK180" s="229">
        <f>ROUND(I180*H180,2)</f>
        <v>0</v>
      </c>
      <c r="BL180" s="16" t="s">
        <v>207</v>
      </c>
      <c r="BM180" s="228" t="s">
        <v>244</v>
      </c>
    </row>
    <row r="181" s="13" customFormat="1">
      <c r="A181" s="13"/>
      <c r="B181" s="230"/>
      <c r="C181" s="231"/>
      <c r="D181" s="232" t="s">
        <v>137</v>
      </c>
      <c r="E181" s="233" t="s">
        <v>1</v>
      </c>
      <c r="F181" s="234" t="s">
        <v>245</v>
      </c>
      <c r="G181" s="231"/>
      <c r="H181" s="235">
        <v>23.906</v>
      </c>
      <c r="I181" s="236"/>
      <c r="J181" s="231"/>
      <c r="K181" s="231"/>
      <c r="L181" s="237"/>
      <c r="M181" s="238"/>
      <c r="N181" s="239"/>
      <c r="O181" s="239"/>
      <c r="P181" s="239"/>
      <c r="Q181" s="239"/>
      <c r="R181" s="239"/>
      <c r="S181" s="239"/>
      <c r="T181" s="240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1" t="s">
        <v>137</v>
      </c>
      <c r="AU181" s="241" t="s">
        <v>86</v>
      </c>
      <c r="AV181" s="13" t="s">
        <v>86</v>
      </c>
      <c r="AW181" s="13" t="s">
        <v>32</v>
      </c>
      <c r="AX181" s="13" t="s">
        <v>84</v>
      </c>
      <c r="AY181" s="241" t="s">
        <v>127</v>
      </c>
    </row>
    <row r="182" s="2" customFormat="1" ht="24.15" customHeight="1">
      <c r="A182" s="37"/>
      <c r="B182" s="38"/>
      <c r="C182" s="217" t="s">
        <v>246</v>
      </c>
      <c r="D182" s="217" t="s">
        <v>130</v>
      </c>
      <c r="E182" s="218" t="s">
        <v>247</v>
      </c>
      <c r="F182" s="219" t="s">
        <v>248</v>
      </c>
      <c r="G182" s="220" t="s">
        <v>249</v>
      </c>
      <c r="H182" s="257"/>
      <c r="I182" s="222"/>
      <c r="J182" s="223">
        <f>ROUND(I182*H182,2)</f>
        <v>0</v>
      </c>
      <c r="K182" s="219" t="s">
        <v>134</v>
      </c>
      <c r="L182" s="43"/>
      <c r="M182" s="224" t="s">
        <v>1</v>
      </c>
      <c r="N182" s="225" t="s">
        <v>41</v>
      </c>
      <c r="O182" s="90"/>
      <c r="P182" s="226">
        <f>O182*H182</f>
        <v>0</v>
      </c>
      <c r="Q182" s="226">
        <v>0</v>
      </c>
      <c r="R182" s="226">
        <f>Q182*H182</f>
        <v>0</v>
      </c>
      <c r="S182" s="226">
        <v>0</v>
      </c>
      <c r="T182" s="227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228" t="s">
        <v>207</v>
      </c>
      <c r="AT182" s="228" t="s">
        <v>130</v>
      </c>
      <c r="AU182" s="228" t="s">
        <v>86</v>
      </c>
      <c r="AY182" s="16" t="s">
        <v>127</v>
      </c>
      <c r="BE182" s="229">
        <f>IF(N182="základní",J182,0)</f>
        <v>0</v>
      </c>
      <c r="BF182" s="229">
        <f>IF(N182="snížená",J182,0)</f>
        <v>0</v>
      </c>
      <c r="BG182" s="229">
        <f>IF(N182="zákl. přenesená",J182,0)</f>
        <v>0</v>
      </c>
      <c r="BH182" s="229">
        <f>IF(N182="sníž. přenesená",J182,0)</f>
        <v>0</v>
      </c>
      <c r="BI182" s="229">
        <f>IF(N182="nulová",J182,0)</f>
        <v>0</v>
      </c>
      <c r="BJ182" s="16" t="s">
        <v>84</v>
      </c>
      <c r="BK182" s="229">
        <f>ROUND(I182*H182,2)</f>
        <v>0</v>
      </c>
      <c r="BL182" s="16" t="s">
        <v>207</v>
      </c>
      <c r="BM182" s="228" t="s">
        <v>250</v>
      </c>
    </row>
    <row r="183" s="2" customFormat="1" ht="24.15" customHeight="1">
      <c r="A183" s="37"/>
      <c r="B183" s="38"/>
      <c r="C183" s="217" t="s">
        <v>251</v>
      </c>
      <c r="D183" s="217" t="s">
        <v>130</v>
      </c>
      <c r="E183" s="218" t="s">
        <v>252</v>
      </c>
      <c r="F183" s="219" t="s">
        <v>253</v>
      </c>
      <c r="G183" s="220" t="s">
        <v>249</v>
      </c>
      <c r="H183" s="257"/>
      <c r="I183" s="222"/>
      <c r="J183" s="223">
        <f>ROUND(I183*H183,2)</f>
        <v>0</v>
      </c>
      <c r="K183" s="219" t="s">
        <v>134</v>
      </c>
      <c r="L183" s="43"/>
      <c r="M183" s="224" t="s">
        <v>1</v>
      </c>
      <c r="N183" s="225" t="s">
        <v>41</v>
      </c>
      <c r="O183" s="90"/>
      <c r="P183" s="226">
        <f>O183*H183</f>
        <v>0</v>
      </c>
      <c r="Q183" s="226">
        <v>0</v>
      </c>
      <c r="R183" s="226">
        <f>Q183*H183</f>
        <v>0</v>
      </c>
      <c r="S183" s="226">
        <v>0</v>
      </c>
      <c r="T183" s="227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28" t="s">
        <v>207</v>
      </c>
      <c r="AT183" s="228" t="s">
        <v>130</v>
      </c>
      <c r="AU183" s="228" t="s">
        <v>86</v>
      </c>
      <c r="AY183" s="16" t="s">
        <v>127</v>
      </c>
      <c r="BE183" s="229">
        <f>IF(N183="základní",J183,0)</f>
        <v>0</v>
      </c>
      <c r="BF183" s="229">
        <f>IF(N183="snížená",J183,0)</f>
        <v>0</v>
      </c>
      <c r="BG183" s="229">
        <f>IF(N183="zákl. přenesená",J183,0)</f>
        <v>0</v>
      </c>
      <c r="BH183" s="229">
        <f>IF(N183="sníž. přenesená",J183,0)</f>
        <v>0</v>
      </c>
      <c r="BI183" s="229">
        <f>IF(N183="nulová",J183,0)</f>
        <v>0</v>
      </c>
      <c r="BJ183" s="16" t="s">
        <v>84</v>
      </c>
      <c r="BK183" s="229">
        <f>ROUND(I183*H183,2)</f>
        <v>0</v>
      </c>
      <c r="BL183" s="16" t="s">
        <v>207</v>
      </c>
      <c r="BM183" s="228" t="s">
        <v>254</v>
      </c>
    </row>
    <row r="184" s="2" customFormat="1" ht="16.5" customHeight="1">
      <c r="A184" s="37"/>
      <c r="B184" s="38"/>
      <c r="C184" s="217" t="s">
        <v>255</v>
      </c>
      <c r="D184" s="217" t="s">
        <v>130</v>
      </c>
      <c r="E184" s="218" t="s">
        <v>256</v>
      </c>
      <c r="F184" s="219" t="s">
        <v>257</v>
      </c>
      <c r="G184" s="220" t="s">
        <v>133</v>
      </c>
      <c r="H184" s="221">
        <v>45.36</v>
      </c>
      <c r="I184" s="222"/>
      <c r="J184" s="223">
        <f>ROUND(I184*H184,2)</f>
        <v>0</v>
      </c>
      <c r="K184" s="219" t="s">
        <v>1</v>
      </c>
      <c r="L184" s="43"/>
      <c r="M184" s="224" t="s">
        <v>1</v>
      </c>
      <c r="N184" s="225" t="s">
        <v>41</v>
      </c>
      <c r="O184" s="90"/>
      <c r="P184" s="226">
        <f>O184*H184</f>
        <v>0</v>
      </c>
      <c r="Q184" s="226">
        <v>0</v>
      </c>
      <c r="R184" s="226">
        <f>Q184*H184</f>
        <v>0</v>
      </c>
      <c r="S184" s="226">
        <v>0</v>
      </c>
      <c r="T184" s="227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28" t="s">
        <v>207</v>
      </c>
      <c r="AT184" s="228" t="s">
        <v>130</v>
      </c>
      <c r="AU184" s="228" t="s">
        <v>86</v>
      </c>
      <c r="AY184" s="16" t="s">
        <v>127</v>
      </c>
      <c r="BE184" s="229">
        <f>IF(N184="základní",J184,0)</f>
        <v>0</v>
      </c>
      <c r="BF184" s="229">
        <f>IF(N184="snížená",J184,0)</f>
        <v>0</v>
      </c>
      <c r="BG184" s="229">
        <f>IF(N184="zákl. přenesená",J184,0)</f>
        <v>0</v>
      </c>
      <c r="BH184" s="229">
        <f>IF(N184="sníž. přenesená",J184,0)</f>
        <v>0</v>
      </c>
      <c r="BI184" s="229">
        <f>IF(N184="nulová",J184,0)</f>
        <v>0</v>
      </c>
      <c r="BJ184" s="16" t="s">
        <v>84</v>
      </c>
      <c r="BK184" s="229">
        <f>ROUND(I184*H184,2)</f>
        <v>0</v>
      </c>
      <c r="BL184" s="16" t="s">
        <v>207</v>
      </c>
      <c r="BM184" s="228" t="s">
        <v>258</v>
      </c>
    </row>
    <row r="185" s="2" customFormat="1">
      <c r="A185" s="37"/>
      <c r="B185" s="38"/>
      <c r="C185" s="39"/>
      <c r="D185" s="232" t="s">
        <v>200</v>
      </c>
      <c r="E185" s="39"/>
      <c r="F185" s="253" t="s">
        <v>259</v>
      </c>
      <c r="G185" s="39"/>
      <c r="H185" s="39"/>
      <c r="I185" s="254"/>
      <c r="J185" s="39"/>
      <c r="K185" s="39"/>
      <c r="L185" s="43"/>
      <c r="M185" s="255"/>
      <c r="N185" s="256"/>
      <c r="O185" s="90"/>
      <c r="P185" s="90"/>
      <c r="Q185" s="90"/>
      <c r="R185" s="90"/>
      <c r="S185" s="90"/>
      <c r="T185" s="91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T185" s="16" t="s">
        <v>200</v>
      </c>
      <c r="AU185" s="16" t="s">
        <v>86</v>
      </c>
    </row>
    <row r="186" s="13" customFormat="1">
      <c r="A186" s="13"/>
      <c r="B186" s="230"/>
      <c r="C186" s="231"/>
      <c r="D186" s="232" t="s">
        <v>137</v>
      </c>
      <c r="E186" s="233" t="s">
        <v>1</v>
      </c>
      <c r="F186" s="234" t="s">
        <v>260</v>
      </c>
      <c r="G186" s="231"/>
      <c r="H186" s="235">
        <v>45.36</v>
      </c>
      <c r="I186" s="236"/>
      <c r="J186" s="231"/>
      <c r="K186" s="231"/>
      <c r="L186" s="237"/>
      <c r="M186" s="238"/>
      <c r="N186" s="239"/>
      <c r="O186" s="239"/>
      <c r="P186" s="239"/>
      <c r="Q186" s="239"/>
      <c r="R186" s="239"/>
      <c r="S186" s="239"/>
      <c r="T186" s="240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1" t="s">
        <v>137</v>
      </c>
      <c r="AU186" s="241" t="s">
        <v>86</v>
      </c>
      <c r="AV186" s="13" t="s">
        <v>86</v>
      </c>
      <c r="AW186" s="13" t="s">
        <v>32</v>
      </c>
      <c r="AX186" s="13" t="s">
        <v>84</v>
      </c>
      <c r="AY186" s="241" t="s">
        <v>127</v>
      </c>
    </row>
    <row r="187" s="12" customFormat="1" ht="22.8" customHeight="1">
      <c r="A187" s="12"/>
      <c r="B187" s="201"/>
      <c r="C187" s="202"/>
      <c r="D187" s="203" t="s">
        <v>75</v>
      </c>
      <c r="E187" s="215" t="s">
        <v>261</v>
      </c>
      <c r="F187" s="215" t="s">
        <v>262</v>
      </c>
      <c r="G187" s="202"/>
      <c r="H187" s="202"/>
      <c r="I187" s="205"/>
      <c r="J187" s="216">
        <f>BK187</f>
        <v>0</v>
      </c>
      <c r="K187" s="202"/>
      <c r="L187" s="207"/>
      <c r="M187" s="208"/>
      <c r="N187" s="209"/>
      <c r="O187" s="209"/>
      <c r="P187" s="210">
        <f>SUM(P188:P209)</f>
        <v>0</v>
      </c>
      <c r="Q187" s="209"/>
      <c r="R187" s="210">
        <f>SUM(R188:R209)</f>
        <v>0</v>
      </c>
      <c r="S187" s="209"/>
      <c r="T187" s="211">
        <f>SUM(T188:T209)</f>
        <v>0.44718024999999992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12" t="s">
        <v>86</v>
      </c>
      <c r="AT187" s="213" t="s">
        <v>75</v>
      </c>
      <c r="AU187" s="213" t="s">
        <v>84</v>
      </c>
      <c r="AY187" s="212" t="s">
        <v>127</v>
      </c>
      <c r="BK187" s="214">
        <f>SUM(BK188:BK209)</f>
        <v>0</v>
      </c>
    </row>
    <row r="188" s="2" customFormat="1" ht="24.15" customHeight="1">
      <c r="A188" s="37"/>
      <c r="B188" s="38"/>
      <c r="C188" s="217" t="s">
        <v>263</v>
      </c>
      <c r="D188" s="217" t="s">
        <v>130</v>
      </c>
      <c r="E188" s="218" t="s">
        <v>264</v>
      </c>
      <c r="F188" s="219" t="s">
        <v>265</v>
      </c>
      <c r="G188" s="220" t="s">
        <v>133</v>
      </c>
      <c r="H188" s="221">
        <v>7.529</v>
      </c>
      <c r="I188" s="222"/>
      <c r="J188" s="223">
        <f>ROUND(I188*H188,2)</f>
        <v>0</v>
      </c>
      <c r="K188" s="219" t="s">
        <v>134</v>
      </c>
      <c r="L188" s="43"/>
      <c r="M188" s="224" t="s">
        <v>1</v>
      </c>
      <c r="N188" s="225" t="s">
        <v>41</v>
      </c>
      <c r="O188" s="90"/>
      <c r="P188" s="226">
        <f>O188*H188</f>
        <v>0</v>
      </c>
      <c r="Q188" s="226">
        <v>0</v>
      </c>
      <c r="R188" s="226">
        <f>Q188*H188</f>
        <v>0</v>
      </c>
      <c r="S188" s="226">
        <v>0.02465</v>
      </c>
      <c r="T188" s="227">
        <f>S188*H188</f>
        <v>0.18558984999999997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28" t="s">
        <v>207</v>
      </c>
      <c r="AT188" s="228" t="s">
        <v>130</v>
      </c>
      <c r="AU188" s="228" t="s">
        <v>86</v>
      </c>
      <c r="AY188" s="16" t="s">
        <v>127</v>
      </c>
      <c r="BE188" s="229">
        <f>IF(N188="základní",J188,0)</f>
        <v>0</v>
      </c>
      <c r="BF188" s="229">
        <f>IF(N188="snížená",J188,0)</f>
        <v>0</v>
      </c>
      <c r="BG188" s="229">
        <f>IF(N188="zákl. přenesená",J188,0)</f>
        <v>0</v>
      </c>
      <c r="BH188" s="229">
        <f>IF(N188="sníž. přenesená",J188,0)</f>
        <v>0</v>
      </c>
      <c r="BI188" s="229">
        <f>IF(N188="nulová",J188,0)</f>
        <v>0</v>
      </c>
      <c r="BJ188" s="16" t="s">
        <v>84</v>
      </c>
      <c r="BK188" s="229">
        <f>ROUND(I188*H188,2)</f>
        <v>0</v>
      </c>
      <c r="BL188" s="16" t="s">
        <v>207</v>
      </c>
      <c r="BM188" s="228" t="s">
        <v>266</v>
      </c>
    </row>
    <row r="189" s="13" customFormat="1">
      <c r="A189" s="13"/>
      <c r="B189" s="230"/>
      <c r="C189" s="231"/>
      <c r="D189" s="232" t="s">
        <v>137</v>
      </c>
      <c r="E189" s="233" t="s">
        <v>1</v>
      </c>
      <c r="F189" s="234" t="s">
        <v>267</v>
      </c>
      <c r="G189" s="231"/>
      <c r="H189" s="235">
        <v>3.45</v>
      </c>
      <c r="I189" s="236"/>
      <c r="J189" s="231"/>
      <c r="K189" s="231"/>
      <c r="L189" s="237"/>
      <c r="M189" s="238"/>
      <c r="N189" s="239"/>
      <c r="O189" s="239"/>
      <c r="P189" s="239"/>
      <c r="Q189" s="239"/>
      <c r="R189" s="239"/>
      <c r="S189" s="239"/>
      <c r="T189" s="240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1" t="s">
        <v>137</v>
      </c>
      <c r="AU189" s="241" t="s">
        <v>86</v>
      </c>
      <c r="AV189" s="13" t="s">
        <v>86</v>
      </c>
      <c r="AW189" s="13" t="s">
        <v>32</v>
      </c>
      <c r="AX189" s="13" t="s">
        <v>76</v>
      </c>
      <c r="AY189" s="241" t="s">
        <v>127</v>
      </c>
    </row>
    <row r="190" s="13" customFormat="1">
      <c r="A190" s="13"/>
      <c r="B190" s="230"/>
      <c r="C190" s="231"/>
      <c r="D190" s="232" t="s">
        <v>137</v>
      </c>
      <c r="E190" s="233" t="s">
        <v>1</v>
      </c>
      <c r="F190" s="234" t="s">
        <v>268</v>
      </c>
      <c r="G190" s="231"/>
      <c r="H190" s="235">
        <v>4.079</v>
      </c>
      <c r="I190" s="236"/>
      <c r="J190" s="231"/>
      <c r="K190" s="231"/>
      <c r="L190" s="237"/>
      <c r="M190" s="238"/>
      <c r="N190" s="239"/>
      <c r="O190" s="239"/>
      <c r="P190" s="239"/>
      <c r="Q190" s="239"/>
      <c r="R190" s="239"/>
      <c r="S190" s="239"/>
      <c r="T190" s="240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1" t="s">
        <v>137</v>
      </c>
      <c r="AU190" s="241" t="s">
        <v>86</v>
      </c>
      <c r="AV190" s="13" t="s">
        <v>86</v>
      </c>
      <c r="AW190" s="13" t="s">
        <v>32</v>
      </c>
      <c r="AX190" s="13" t="s">
        <v>76</v>
      </c>
      <c r="AY190" s="241" t="s">
        <v>127</v>
      </c>
    </row>
    <row r="191" s="14" customFormat="1">
      <c r="A191" s="14"/>
      <c r="B191" s="242"/>
      <c r="C191" s="243"/>
      <c r="D191" s="232" t="s">
        <v>137</v>
      </c>
      <c r="E191" s="244" t="s">
        <v>1</v>
      </c>
      <c r="F191" s="245" t="s">
        <v>140</v>
      </c>
      <c r="G191" s="243"/>
      <c r="H191" s="246">
        <v>7.529</v>
      </c>
      <c r="I191" s="247"/>
      <c r="J191" s="243"/>
      <c r="K191" s="243"/>
      <c r="L191" s="248"/>
      <c r="M191" s="249"/>
      <c r="N191" s="250"/>
      <c r="O191" s="250"/>
      <c r="P191" s="250"/>
      <c r="Q191" s="250"/>
      <c r="R191" s="250"/>
      <c r="S191" s="250"/>
      <c r="T191" s="251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2" t="s">
        <v>137</v>
      </c>
      <c r="AU191" s="252" t="s">
        <v>86</v>
      </c>
      <c r="AV191" s="14" t="s">
        <v>135</v>
      </c>
      <c r="AW191" s="14" t="s">
        <v>32</v>
      </c>
      <c r="AX191" s="14" t="s">
        <v>84</v>
      </c>
      <c r="AY191" s="252" t="s">
        <v>127</v>
      </c>
    </row>
    <row r="192" s="2" customFormat="1" ht="33" customHeight="1">
      <c r="A192" s="37"/>
      <c r="B192" s="38"/>
      <c r="C192" s="217" t="s">
        <v>269</v>
      </c>
      <c r="D192" s="217" t="s">
        <v>130</v>
      </c>
      <c r="E192" s="218" t="s">
        <v>270</v>
      </c>
      <c r="F192" s="219" t="s">
        <v>271</v>
      </c>
      <c r="G192" s="220" t="s">
        <v>218</v>
      </c>
      <c r="H192" s="221">
        <v>7.8</v>
      </c>
      <c r="I192" s="222"/>
      <c r="J192" s="223">
        <f>ROUND(I192*H192,2)</f>
        <v>0</v>
      </c>
      <c r="K192" s="219" t="s">
        <v>134</v>
      </c>
      <c r="L192" s="43"/>
      <c r="M192" s="224" t="s">
        <v>1</v>
      </c>
      <c r="N192" s="225" t="s">
        <v>41</v>
      </c>
      <c r="O192" s="90"/>
      <c r="P192" s="226">
        <f>O192*H192</f>
        <v>0</v>
      </c>
      <c r="Q192" s="226">
        <v>0</v>
      </c>
      <c r="R192" s="226">
        <f>Q192*H192</f>
        <v>0</v>
      </c>
      <c r="S192" s="226">
        <v>0.007</v>
      </c>
      <c r="T192" s="227">
        <f>S192*H192</f>
        <v>0.0546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228" t="s">
        <v>207</v>
      </c>
      <c r="AT192" s="228" t="s">
        <v>130</v>
      </c>
      <c r="AU192" s="228" t="s">
        <v>86</v>
      </c>
      <c r="AY192" s="16" t="s">
        <v>127</v>
      </c>
      <c r="BE192" s="229">
        <f>IF(N192="základní",J192,0)</f>
        <v>0</v>
      </c>
      <c r="BF192" s="229">
        <f>IF(N192="snížená",J192,0)</f>
        <v>0</v>
      </c>
      <c r="BG192" s="229">
        <f>IF(N192="zákl. přenesená",J192,0)</f>
        <v>0</v>
      </c>
      <c r="BH192" s="229">
        <f>IF(N192="sníž. přenesená",J192,0)</f>
        <v>0</v>
      </c>
      <c r="BI192" s="229">
        <f>IF(N192="nulová",J192,0)</f>
        <v>0</v>
      </c>
      <c r="BJ192" s="16" t="s">
        <v>84</v>
      </c>
      <c r="BK192" s="229">
        <f>ROUND(I192*H192,2)</f>
        <v>0</v>
      </c>
      <c r="BL192" s="16" t="s">
        <v>207</v>
      </c>
      <c r="BM192" s="228" t="s">
        <v>272</v>
      </c>
    </row>
    <row r="193" s="13" customFormat="1">
      <c r="A193" s="13"/>
      <c r="B193" s="230"/>
      <c r="C193" s="231"/>
      <c r="D193" s="232" t="s">
        <v>137</v>
      </c>
      <c r="E193" s="233" t="s">
        <v>1</v>
      </c>
      <c r="F193" s="234" t="s">
        <v>273</v>
      </c>
      <c r="G193" s="231"/>
      <c r="H193" s="235">
        <v>7.8</v>
      </c>
      <c r="I193" s="236"/>
      <c r="J193" s="231"/>
      <c r="K193" s="231"/>
      <c r="L193" s="237"/>
      <c r="M193" s="238"/>
      <c r="N193" s="239"/>
      <c r="O193" s="239"/>
      <c r="P193" s="239"/>
      <c r="Q193" s="239"/>
      <c r="R193" s="239"/>
      <c r="S193" s="239"/>
      <c r="T193" s="240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1" t="s">
        <v>137</v>
      </c>
      <c r="AU193" s="241" t="s">
        <v>86</v>
      </c>
      <c r="AV193" s="13" t="s">
        <v>86</v>
      </c>
      <c r="AW193" s="13" t="s">
        <v>32</v>
      </c>
      <c r="AX193" s="13" t="s">
        <v>84</v>
      </c>
      <c r="AY193" s="241" t="s">
        <v>127</v>
      </c>
    </row>
    <row r="194" s="2" customFormat="1" ht="24.15" customHeight="1">
      <c r="A194" s="37"/>
      <c r="B194" s="38"/>
      <c r="C194" s="217" t="s">
        <v>274</v>
      </c>
      <c r="D194" s="217" t="s">
        <v>130</v>
      </c>
      <c r="E194" s="218" t="s">
        <v>275</v>
      </c>
      <c r="F194" s="219" t="s">
        <v>276</v>
      </c>
      <c r="G194" s="220" t="s">
        <v>218</v>
      </c>
      <c r="H194" s="221">
        <v>1</v>
      </c>
      <c r="I194" s="222"/>
      <c r="J194" s="223">
        <f>ROUND(I194*H194,2)</f>
        <v>0</v>
      </c>
      <c r="K194" s="219" t="s">
        <v>1</v>
      </c>
      <c r="L194" s="43"/>
      <c r="M194" s="224" t="s">
        <v>1</v>
      </c>
      <c r="N194" s="225" t="s">
        <v>41</v>
      </c>
      <c r="O194" s="90"/>
      <c r="P194" s="226">
        <f>O194*H194</f>
        <v>0</v>
      </c>
      <c r="Q194" s="226">
        <v>0</v>
      </c>
      <c r="R194" s="226">
        <f>Q194*H194</f>
        <v>0</v>
      </c>
      <c r="S194" s="226">
        <v>0</v>
      </c>
      <c r="T194" s="227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28" t="s">
        <v>207</v>
      </c>
      <c r="AT194" s="228" t="s">
        <v>130</v>
      </c>
      <c r="AU194" s="228" t="s">
        <v>86</v>
      </c>
      <c r="AY194" s="16" t="s">
        <v>127</v>
      </c>
      <c r="BE194" s="229">
        <f>IF(N194="základní",J194,0)</f>
        <v>0</v>
      </c>
      <c r="BF194" s="229">
        <f>IF(N194="snížená",J194,0)</f>
        <v>0</v>
      </c>
      <c r="BG194" s="229">
        <f>IF(N194="zákl. přenesená",J194,0)</f>
        <v>0</v>
      </c>
      <c r="BH194" s="229">
        <f>IF(N194="sníž. přenesená",J194,0)</f>
        <v>0</v>
      </c>
      <c r="BI194" s="229">
        <f>IF(N194="nulová",J194,0)</f>
        <v>0</v>
      </c>
      <c r="BJ194" s="16" t="s">
        <v>84</v>
      </c>
      <c r="BK194" s="229">
        <f>ROUND(I194*H194,2)</f>
        <v>0</v>
      </c>
      <c r="BL194" s="16" t="s">
        <v>207</v>
      </c>
      <c r="BM194" s="228" t="s">
        <v>277</v>
      </c>
    </row>
    <row r="195" s="2" customFormat="1">
      <c r="A195" s="37"/>
      <c r="B195" s="38"/>
      <c r="C195" s="39"/>
      <c r="D195" s="232" t="s">
        <v>200</v>
      </c>
      <c r="E195" s="39"/>
      <c r="F195" s="253" t="s">
        <v>278</v>
      </c>
      <c r="G195" s="39"/>
      <c r="H195" s="39"/>
      <c r="I195" s="254"/>
      <c r="J195" s="39"/>
      <c r="K195" s="39"/>
      <c r="L195" s="43"/>
      <c r="M195" s="255"/>
      <c r="N195" s="256"/>
      <c r="O195" s="90"/>
      <c r="P195" s="90"/>
      <c r="Q195" s="90"/>
      <c r="R195" s="90"/>
      <c r="S195" s="90"/>
      <c r="T195" s="91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T195" s="16" t="s">
        <v>200</v>
      </c>
      <c r="AU195" s="16" t="s">
        <v>86</v>
      </c>
    </row>
    <row r="196" s="2" customFormat="1" ht="24.15" customHeight="1">
      <c r="A196" s="37"/>
      <c r="B196" s="38"/>
      <c r="C196" s="217" t="s">
        <v>279</v>
      </c>
      <c r="D196" s="217" t="s">
        <v>130</v>
      </c>
      <c r="E196" s="218" t="s">
        <v>280</v>
      </c>
      <c r="F196" s="219" t="s">
        <v>281</v>
      </c>
      <c r="G196" s="220" t="s">
        <v>218</v>
      </c>
      <c r="H196" s="221">
        <v>1</v>
      </c>
      <c r="I196" s="222"/>
      <c r="J196" s="223">
        <f>ROUND(I196*H196,2)</f>
        <v>0</v>
      </c>
      <c r="K196" s="219" t="s">
        <v>1</v>
      </c>
      <c r="L196" s="43"/>
      <c r="M196" s="224" t="s">
        <v>1</v>
      </c>
      <c r="N196" s="225" t="s">
        <v>41</v>
      </c>
      <c r="O196" s="90"/>
      <c r="P196" s="226">
        <f>O196*H196</f>
        <v>0</v>
      </c>
      <c r="Q196" s="226">
        <v>0</v>
      </c>
      <c r="R196" s="226">
        <f>Q196*H196</f>
        <v>0</v>
      </c>
      <c r="S196" s="226">
        <v>0</v>
      </c>
      <c r="T196" s="227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228" t="s">
        <v>207</v>
      </c>
      <c r="AT196" s="228" t="s">
        <v>130</v>
      </c>
      <c r="AU196" s="228" t="s">
        <v>86</v>
      </c>
      <c r="AY196" s="16" t="s">
        <v>127</v>
      </c>
      <c r="BE196" s="229">
        <f>IF(N196="základní",J196,0)</f>
        <v>0</v>
      </c>
      <c r="BF196" s="229">
        <f>IF(N196="snížená",J196,0)</f>
        <v>0</v>
      </c>
      <c r="BG196" s="229">
        <f>IF(N196="zákl. přenesená",J196,0)</f>
        <v>0</v>
      </c>
      <c r="BH196" s="229">
        <f>IF(N196="sníž. přenesená",J196,0)</f>
        <v>0</v>
      </c>
      <c r="BI196" s="229">
        <f>IF(N196="nulová",J196,0)</f>
        <v>0</v>
      </c>
      <c r="BJ196" s="16" t="s">
        <v>84</v>
      </c>
      <c r="BK196" s="229">
        <f>ROUND(I196*H196,2)</f>
        <v>0</v>
      </c>
      <c r="BL196" s="16" t="s">
        <v>207</v>
      </c>
      <c r="BM196" s="228" t="s">
        <v>282</v>
      </c>
    </row>
    <row r="197" s="2" customFormat="1">
      <c r="A197" s="37"/>
      <c r="B197" s="38"/>
      <c r="C197" s="39"/>
      <c r="D197" s="232" t="s">
        <v>200</v>
      </c>
      <c r="E197" s="39"/>
      <c r="F197" s="253" t="s">
        <v>278</v>
      </c>
      <c r="G197" s="39"/>
      <c r="H197" s="39"/>
      <c r="I197" s="254"/>
      <c r="J197" s="39"/>
      <c r="K197" s="39"/>
      <c r="L197" s="43"/>
      <c r="M197" s="255"/>
      <c r="N197" s="256"/>
      <c r="O197" s="90"/>
      <c r="P197" s="90"/>
      <c r="Q197" s="90"/>
      <c r="R197" s="90"/>
      <c r="S197" s="90"/>
      <c r="T197" s="91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T197" s="16" t="s">
        <v>200</v>
      </c>
      <c r="AU197" s="16" t="s">
        <v>86</v>
      </c>
    </row>
    <row r="198" s="2" customFormat="1" ht="24.15" customHeight="1">
      <c r="A198" s="37"/>
      <c r="B198" s="38"/>
      <c r="C198" s="217" t="s">
        <v>283</v>
      </c>
      <c r="D198" s="217" t="s">
        <v>130</v>
      </c>
      <c r="E198" s="218" t="s">
        <v>284</v>
      </c>
      <c r="F198" s="219" t="s">
        <v>285</v>
      </c>
      <c r="G198" s="220" t="s">
        <v>218</v>
      </c>
      <c r="H198" s="221">
        <v>2</v>
      </c>
      <c r="I198" s="222"/>
      <c r="J198" s="223">
        <f>ROUND(I198*H198,2)</f>
        <v>0</v>
      </c>
      <c r="K198" s="219" t="s">
        <v>1</v>
      </c>
      <c r="L198" s="43"/>
      <c r="M198" s="224" t="s">
        <v>1</v>
      </c>
      <c r="N198" s="225" t="s">
        <v>41</v>
      </c>
      <c r="O198" s="90"/>
      <c r="P198" s="226">
        <f>O198*H198</f>
        <v>0</v>
      </c>
      <c r="Q198" s="226">
        <v>0</v>
      </c>
      <c r="R198" s="226">
        <f>Q198*H198</f>
        <v>0</v>
      </c>
      <c r="S198" s="226">
        <v>0</v>
      </c>
      <c r="T198" s="227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228" t="s">
        <v>207</v>
      </c>
      <c r="AT198" s="228" t="s">
        <v>130</v>
      </c>
      <c r="AU198" s="228" t="s">
        <v>86</v>
      </c>
      <c r="AY198" s="16" t="s">
        <v>127</v>
      </c>
      <c r="BE198" s="229">
        <f>IF(N198="základní",J198,0)</f>
        <v>0</v>
      </c>
      <c r="BF198" s="229">
        <f>IF(N198="snížená",J198,0)</f>
        <v>0</v>
      </c>
      <c r="BG198" s="229">
        <f>IF(N198="zákl. přenesená",J198,0)</f>
        <v>0</v>
      </c>
      <c r="BH198" s="229">
        <f>IF(N198="sníž. přenesená",J198,0)</f>
        <v>0</v>
      </c>
      <c r="BI198" s="229">
        <f>IF(N198="nulová",J198,0)</f>
        <v>0</v>
      </c>
      <c r="BJ198" s="16" t="s">
        <v>84</v>
      </c>
      <c r="BK198" s="229">
        <f>ROUND(I198*H198,2)</f>
        <v>0</v>
      </c>
      <c r="BL198" s="16" t="s">
        <v>207</v>
      </c>
      <c r="BM198" s="228" t="s">
        <v>286</v>
      </c>
    </row>
    <row r="199" s="2" customFormat="1">
      <c r="A199" s="37"/>
      <c r="B199" s="38"/>
      <c r="C199" s="39"/>
      <c r="D199" s="232" t="s">
        <v>200</v>
      </c>
      <c r="E199" s="39"/>
      <c r="F199" s="253" t="s">
        <v>287</v>
      </c>
      <c r="G199" s="39"/>
      <c r="H199" s="39"/>
      <c r="I199" s="254"/>
      <c r="J199" s="39"/>
      <c r="K199" s="39"/>
      <c r="L199" s="43"/>
      <c r="M199" s="255"/>
      <c r="N199" s="256"/>
      <c r="O199" s="90"/>
      <c r="P199" s="90"/>
      <c r="Q199" s="90"/>
      <c r="R199" s="90"/>
      <c r="S199" s="90"/>
      <c r="T199" s="91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T199" s="16" t="s">
        <v>200</v>
      </c>
      <c r="AU199" s="16" t="s">
        <v>86</v>
      </c>
    </row>
    <row r="200" s="2" customFormat="1" ht="21.75" customHeight="1">
      <c r="A200" s="37"/>
      <c r="B200" s="38"/>
      <c r="C200" s="217" t="s">
        <v>288</v>
      </c>
      <c r="D200" s="217" t="s">
        <v>130</v>
      </c>
      <c r="E200" s="218" t="s">
        <v>289</v>
      </c>
      <c r="F200" s="219" t="s">
        <v>290</v>
      </c>
      <c r="G200" s="220" t="s">
        <v>133</v>
      </c>
      <c r="H200" s="221">
        <v>8.58</v>
      </c>
      <c r="I200" s="222"/>
      <c r="J200" s="223">
        <f>ROUND(I200*H200,2)</f>
        <v>0</v>
      </c>
      <c r="K200" s="219" t="s">
        <v>1</v>
      </c>
      <c r="L200" s="43"/>
      <c r="M200" s="224" t="s">
        <v>1</v>
      </c>
      <c r="N200" s="225" t="s">
        <v>41</v>
      </c>
      <c r="O200" s="90"/>
      <c r="P200" s="226">
        <f>O200*H200</f>
        <v>0</v>
      </c>
      <c r="Q200" s="226">
        <v>0</v>
      </c>
      <c r="R200" s="226">
        <f>Q200*H200</f>
        <v>0</v>
      </c>
      <c r="S200" s="226">
        <v>0.01098</v>
      </c>
      <c r="T200" s="227">
        <f>S200*H200</f>
        <v>0.0942084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228" t="s">
        <v>207</v>
      </c>
      <c r="AT200" s="228" t="s">
        <v>130</v>
      </c>
      <c r="AU200" s="228" t="s">
        <v>86</v>
      </c>
      <c r="AY200" s="16" t="s">
        <v>127</v>
      </c>
      <c r="BE200" s="229">
        <f>IF(N200="základní",J200,0)</f>
        <v>0</v>
      </c>
      <c r="BF200" s="229">
        <f>IF(N200="snížená",J200,0)</f>
        <v>0</v>
      </c>
      <c r="BG200" s="229">
        <f>IF(N200="zákl. přenesená",J200,0)</f>
        <v>0</v>
      </c>
      <c r="BH200" s="229">
        <f>IF(N200="sníž. přenesená",J200,0)</f>
        <v>0</v>
      </c>
      <c r="BI200" s="229">
        <f>IF(N200="nulová",J200,0)</f>
        <v>0</v>
      </c>
      <c r="BJ200" s="16" t="s">
        <v>84</v>
      </c>
      <c r="BK200" s="229">
        <f>ROUND(I200*H200,2)</f>
        <v>0</v>
      </c>
      <c r="BL200" s="16" t="s">
        <v>207</v>
      </c>
      <c r="BM200" s="228" t="s">
        <v>291</v>
      </c>
    </row>
    <row r="201" s="13" customFormat="1">
      <c r="A201" s="13"/>
      <c r="B201" s="230"/>
      <c r="C201" s="231"/>
      <c r="D201" s="232" t="s">
        <v>137</v>
      </c>
      <c r="E201" s="233" t="s">
        <v>1</v>
      </c>
      <c r="F201" s="234" t="s">
        <v>292</v>
      </c>
      <c r="G201" s="231"/>
      <c r="H201" s="235">
        <v>8.58</v>
      </c>
      <c r="I201" s="236"/>
      <c r="J201" s="231"/>
      <c r="K201" s="231"/>
      <c r="L201" s="237"/>
      <c r="M201" s="238"/>
      <c r="N201" s="239"/>
      <c r="O201" s="239"/>
      <c r="P201" s="239"/>
      <c r="Q201" s="239"/>
      <c r="R201" s="239"/>
      <c r="S201" s="239"/>
      <c r="T201" s="240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1" t="s">
        <v>137</v>
      </c>
      <c r="AU201" s="241" t="s">
        <v>86</v>
      </c>
      <c r="AV201" s="13" t="s">
        <v>86</v>
      </c>
      <c r="AW201" s="13" t="s">
        <v>32</v>
      </c>
      <c r="AX201" s="13" t="s">
        <v>84</v>
      </c>
      <c r="AY201" s="241" t="s">
        <v>127</v>
      </c>
    </row>
    <row r="202" s="2" customFormat="1" ht="24.15" customHeight="1">
      <c r="A202" s="37"/>
      <c r="B202" s="38"/>
      <c r="C202" s="217" t="s">
        <v>293</v>
      </c>
      <c r="D202" s="217" t="s">
        <v>130</v>
      </c>
      <c r="E202" s="218" t="s">
        <v>294</v>
      </c>
      <c r="F202" s="219" t="s">
        <v>295</v>
      </c>
      <c r="G202" s="220" t="s">
        <v>133</v>
      </c>
      <c r="H202" s="221">
        <v>7.529</v>
      </c>
      <c r="I202" s="222"/>
      <c r="J202" s="223">
        <f>ROUND(I202*H202,2)</f>
        <v>0</v>
      </c>
      <c r="K202" s="219" t="s">
        <v>134</v>
      </c>
      <c r="L202" s="43"/>
      <c r="M202" s="224" t="s">
        <v>1</v>
      </c>
      <c r="N202" s="225" t="s">
        <v>41</v>
      </c>
      <c r="O202" s="90"/>
      <c r="P202" s="226">
        <f>O202*H202</f>
        <v>0</v>
      </c>
      <c r="Q202" s="226">
        <v>0</v>
      </c>
      <c r="R202" s="226">
        <f>Q202*H202</f>
        <v>0</v>
      </c>
      <c r="S202" s="226">
        <v>0.008</v>
      </c>
      <c r="T202" s="227">
        <f>S202*H202</f>
        <v>0.060232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228" t="s">
        <v>207</v>
      </c>
      <c r="AT202" s="228" t="s">
        <v>130</v>
      </c>
      <c r="AU202" s="228" t="s">
        <v>86</v>
      </c>
      <c r="AY202" s="16" t="s">
        <v>127</v>
      </c>
      <c r="BE202" s="229">
        <f>IF(N202="základní",J202,0)</f>
        <v>0</v>
      </c>
      <c r="BF202" s="229">
        <f>IF(N202="snížená",J202,0)</f>
        <v>0</v>
      </c>
      <c r="BG202" s="229">
        <f>IF(N202="zákl. přenesená",J202,0)</f>
        <v>0</v>
      </c>
      <c r="BH202" s="229">
        <f>IF(N202="sníž. přenesená",J202,0)</f>
        <v>0</v>
      </c>
      <c r="BI202" s="229">
        <f>IF(N202="nulová",J202,0)</f>
        <v>0</v>
      </c>
      <c r="BJ202" s="16" t="s">
        <v>84</v>
      </c>
      <c r="BK202" s="229">
        <f>ROUND(I202*H202,2)</f>
        <v>0</v>
      </c>
      <c r="BL202" s="16" t="s">
        <v>207</v>
      </c>
      <c r="BM202" s="228" t="s">
        <v>296</v>
      </c>
    </row>
    <row r="203" s="13" customFormat="1">
      <c r="A203" s="13"/>
      <c r="B203" s="230"/>
      <c r="C203" s="231"/>
      <c r="D203" s="232" t="s">
        <v>137</v>
      </c>
      <c r="E203" s="233" t="s">
        <v>1</v>
      </c>
      <c r="F203" s="234" t="s">
        <v>267</v>
      </c>
      <c r="G203" s="231"/>
      <c r="H203" s="235">
        <v>3.45</v>
      </c>
      <c r="I203" s="236"/>
      <c r="J203" s="231"/>
      <c r="K203" s="231"/>
      <c r="L203" s="237"/>
      <c r="M203" s="238"/>
      <c r="N203" s="239"/>
      <c r="O203" s="239"/>
      <c r="P203" s="239"/>
      <c r="Q203" s="239"/>
      <c r="R203" s="239"/>
      <c r="S203" s="239"/>
      <c r="T203" s="240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1" t="s">
        <v>137</v>
      </c>
      <c r="AU203" s="241" t="s">
        <v>86</v>
      </c>
      <c r="AV203" s="13" t="s">
        <v>86</v>
      </c>
      <c r="AW203" s="13" t="s">
        <v>32</v>
      </c>
      <c r="AX203" s="13" t="s">
        <v>76</v>
      </c>
      <c r="AY203" s="241" t="s">
        <v>127</v>
      </c>
    </row>
    <row r="204" s="13" customFormat="1">
      <c r="A204" s="13"/>
      <c r="B204" s="230"/>
      <c r="C204" s="231"/>
      <c r="D204" s="232" t="s">
        <v>137</v>
      </c>
      <c r="E204" s="233" t="s">
        <v>1</v>
      </c>
      <c r="F204" s="234" t="s">
        <v>268</v>
      </c>
      <c r="G204" s="231"/>
      <c r="H204" s="235">
        <v>4.079</v>
      </c>
      <c r="I204" s="236"/>
      <c r="J204" s="231"/>
      <c r="K204" s="231"/>
      <c r="L204" s="237"/>
      <c r="M204" s="238"/>
      <c r="N204" s="239"/>
      <c r="O204" s="239"/>
      <c r="P204" s="239"/>
      <c r="Q204" s="239"/>
      <c r="R204" s="239"/>
      <c r="S204" s="239"/>
      <c r="T204" s="240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1" t="s">
        <v>137</v>
      </c>
      <c r="AU204" s="241" t="s">
        <v>86</v>
      </c>
      <c r="AV204" s="13" t="s">
        <v>86</v>
      </c>
      <c r="AW204" s="13" t="s">
        <v>32</v>
      </c>
      <c r="AX204" s="13" t="s">
        <v>76</v>
      </c>
      <c r="AY204" s="241" t="s">
        <v>127</v>
      </c>
    </row>
    <row r="205" s="14" customFormat="1">
      <c r="A205" s="14"/>
      <c r="B205" s="242"/>
      <c r="C205" s="243"/>
      <c r="D205" s="232" t="s">
        <v>137</v>
      </c>
      <c r="E205" s="244" t="s">
        <v>1</v>
      </c>
      <c r="F205" s="245" t="s">
        <v>140</v>
      </c>
      <c r="G205" s="243"/>
      <c r="H205" s="246">
        <v>7.529</v>
      </c>
      <c r="I205" s="247"/>
      <c r="J205" s="243"/>
      <c r="K205" s="243"/>
      <c r="L205" s="248"/>
      <c r="M205" s="249"/>
      <c r="N205" s="250"/>
      <c r="O205" s="250"/>
      <c r="P205" s="250"/>
      <c r="Q205" s="250"/>
      <c r="R205" s="250"/>
      <c r="S205" s="250"/>
      <c r="T205" s="251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2" t="s">
        <v>137</v>
      </c>
      <c r="AU205" s="252" t="s">
        <v>86</v>
      </c>
      <c r="AV205" s="14" t="s">
        <v>135</v>
      </c>
      <c r="AW205" s="14" t="s">
        <v>32</v>
      </c>
      <c r="AX205" s="14" t="s">
        <v>84</v>
      </c>
      <c r="AY205" s="252" t="s">
        <v>127</v>
      </c>
    </row>
    <row r="206" s="2" customFormat="1" ht="24.15" customHeight="1">
      <c r="A206" s="37"/>
      <c r="B206" s="38"/>
      <c r="C206" s="217" t="s">
        <v>297</v>
      </c>
      <c r="D206" s="217" t="s">
        <v>130</v>
      </c>
      <c r="E206" s="218" t="s">
        <v>298</v>
      </c>
      <c r="F206" s="219" t="s">
        <v>299</v>
      </c>
      <c r="G206" s="220" t="s">
        <v>249</v>
      </c>
      <c r="H206" s="257"/>
      <c r="I206" s="222"/>
      <c r="J206" s="223">
        <f>ROUND(I206*H206,2)</f>
        <v>0</v>
      </c>
      <c r="K206" s="219" t="s">
        <v>134</v>
      </c>
      <c r="L206" s="43"/>
      <c r="M206" s="224" t="s">
        <v>1</v>
      </c>
      <c r="N206" s="225" t="s">
        <v>41</v>
      </c>
      <c r="O206" s="90"/>
      <c r="P206" s="226">
        <f>O206*H206</f>
        <v>0</v>
      </c>
      <c r="Q206" s="226">
        <v>0</v>
      </c>
      <c r="R206" s="226">
        <f>Q206*H206</f>
        <v>0</v>
      </c>
      <c r="S206" s="226">
        <v>0</v>
      </c>
      <c r="T206" s="227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228" t="s">
        <v>207</v>
      </c>
      <c r="AT206" s="228" t="s">
        <v>130</v>
      </c>
      <c r="AU206" s="228" t="s">
        <v>86</v>
      </c>
      <c r="AY206" s="16" t="s">
        <v>127</v>
      </c>
      <c r="BE206" s="229">
        <f>IF(N206="základní",J206,0)</f>
        <v>0</v>
      </c>
      <c r="BF206" s="229">
        <f>IF(N206="snížená",J206,0)</f>
        <v>0</v>
      </c>
      <c r="BG206" s="229">
        <f>IF(N206="zákl. přenesená",J206,0)</f>
        <v>0</v>
      </c>
      <c r="BH206" s="229">
        <f>IF(N206="sníž. přenesená",J206,0)</f>
        <v>0</v>
      </c>
      <c r="BI206" s="229">
        <f>IF(N206="nulová",J206,0)</f>
        <v>0</v>
      </c>
      <c r="BJ206" s="16" t="s">
        <v>84</v>
      </c>
      <c r="BK206" s="229">
        <f>ROUND(I206*H206,2)</f>
        <v>0</v>
      </c>
      <c r="BL206" s="16" t="s">
        <v>207</v>
      </c>
      <c r="BM206" s="228" t="s">
        <v>300</v>
      </c>
    </row>
    <row r="207" s="2" customFormat="1" ht="24.15" customHeight="1">
      <c r="A207" s="37"/>
      <c r="B207" s="38"/>
      <c r="C207" s="217" t="s">
        <v>301</v>
      </c>
      <c r="D207" s="217" t="s">
        <v>130</v>
      </c>
      <c r="E207" s="218" t="s">
        <v>302</v>
      </c>
      <c r="F207" s="219" t="s">
        <v>303</v>
      </c>
      <c r="G207" s="220" t="s">
        <v>249</v>
      </c>
      <c r="H207" s="257"/>
      <c r="I207" s="222"/>
      <c r="J207" s="223">
        <f>ROUND(I207*H207,2)</f>
        <v>0</v>
      </c>
      <c r="K207" s="219" t="s">
        <v>134</v>
      </c>
      <c r="L207" s="43"/>
      <c r="M207" s="224" t="s">
        <v>1</v>
      </c>
      <c r="N207" s="225" t="s">
        <v>41</v>
      </c>
      <c r="O207" s="90"/>
      <c r="P207" s="226">
        <f>O207*H207</f>
        <v>0</v>
      </c>
      <c r="Q207" s="226">
        <v>0</v>
      </c>
      <c r="R207" s="226">
        <f>Q207*H207</f>
        <v>0</v>
      </c>
      <c r="S207" s="226">
        <v>0</v>
      </c>
      <c r="T207" s="227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228" t="s">
        <v>207</v>
      </c>
      <c r="AT207" s="228" t="s">
        <v>130</v>
      </c>
      <c r="AU207" s="228" t="s">
        <v>86</v>
      </c>
      <c r="AY207" s="16" t="s">
        <v>127</v>
      </c>
      <c r="BE207" s="229">
        <f>IF(N207="základní",J207,0)</f>
        <v>0</v>
      </c>
      <c r="BF207" s="229">
        <f>IF(N207="snížená",J207,0)</f>
        <v>0</v>
      </c>
      <c r="BG207" s="229">
        <f>IF(N207="zákl. přenesená",J207,0)</f>
        <v>0</v>
      </c>
      <c r="BH207" s="229">
        <f>IF(N207="sníž. přenesená",J207,0)</f>
        <v>0</v>
      </c>
      <c r="BI207" s="229">
        <f>IF(N207="nulová",J207,0)</f>
        <v>0</v>
      </c>
      <c r="BJ207" s="16" t="s">
        <v>84</v>
      </c>
      <c r="BK207" s="229">
        <f>ROUND(I207*H207,2)</f>
        <v>0</v>
      </c>
      <c r="BL207" s="16" t="s">
        <v>207</v>
      </c>
      <c r="BM207" s="228" t="s">
        <v>304</v>
      </c>
    </row>
    <row r="208" s="2" customFormat="1" ht="16.5" customHeight="1">
      <c r="A208" s="37"/>
      <c r="B208" s="38"/>
      <c r="C208" s="217" t="s">
        <v>305</v>
      </c>
      <c r="D208" s="217" t="s">
        <v>130</v>
      </c>
      <c r="E208" s="218" t="s">
        <v>306</v>
      </c>
      <c r="F208" s="219" t="s">
        <v>307</v>
      </c>
      <c r="G208" s="220" t="s">
        <v>308</v>
      </c>
      <c r="H208" s="221">
        <v>10.51</v>
      </c>
      <c r="I208" s="222"/>
      <c r="J208" s="223">
        <f>ROUND(I208*H208,2)</f>
        <v>0</v>
      </c>
      <c r="K208" s="219" t="s">
        <v>1</v>
      </c>
      <c r="L208" s="43"/>
      <c r="M208" s="224" t="s">
        <v>1</v>
      </c>
      <c r="N208" s="225" t="s">
        <v>41</v>
      </c>
      <c r="O208" s="90"/>
      <c r="P208" s="226">
        <f>O208*H208</f>
        <v>0</v>
      </c>
      <c r="Q208" s="226">
        <v>0</v>
      </c>
      <c r="R208" s="226">
        <f>Q208*H208</f>
        <v>0</v>
      </c>
      <c r="S208" s="226">
        <v>0.005</v>
      </c>
      <c r="T208" s="227">
        <f>S208*H208</f>
        <v>0.05255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228" t="s">
        <v>207</v>
      </c>
      <c r="AT208" s="228" t="s">
        <v>130</v>
      </c>
      <c r="AU208" s="228" t="s">
        <v>86</v>
      </c>
      <c r="AY208" s="16" t="s">
        <v>127</v>
      </c>
      <c r="BE208" s="229">
        <f>IF(N208="základní",J208,0)</f>
        <v>0</v>
      </c>
      <c r="BF208" s="229">
        <f>IF(N208="snížená",J208,0)</f>
        <v>0</v>
      </c>
      <c r="BG208" s="229">
        <f>IF(N208="zákl. přenesená",J208,0)</f>
        <v>0</v>
      </c>
      <c r="BH208" s="229">
        <f>IF(N208="sníž. přenesená",J208,0)</f>
        <v>0</v>
      </c>
      <c r="BI208" s="229">
        <f>IF(N208="nulová",J208,0)</f>
        <v>0</v>
      </c>
      <c r="BJ208" s="16" t="s">
        <v>84</v>
      </c>
      <c r="BK208" s="229">
        <f>ROUND(I208*H208,2)</f>
        <v>0</v>
      </c>
      <c r="BL208" s="16" t="s">
        <v>207</v>
      </c>
      <c r="BM208" s="228" t="s">
        <v>309</v>
      </c>
    </row>
    <row r="209" s="13" customFormat="1">
      <c r="A209" s="13"/>
      <c r="B209" s="230"/>
      <c r="C209" s="231"/>
      <c r="D209" s="232" t="s">
        <v>137</v>
      </c>
      <c r="E209" s="233" t="s">
        <v>1</v>
      </c>
      <c r="F209" s="234" t="s">
        <v>310</v>
      </c>
      <c r="G209" s="231"/>
      <c r="H209" s="235">
        <v>10.51</v>
      </c>
      <c r="I209" s="236"/>
      <c r="J209" s="231"/>
      <c r="K209" s="231"/>
      <c r="L209" s="237"/>
      <c r="M209" s="238"/>
      <c r="N209" s="239"/>
      <c r="O209" s="239"/>
      <c r="P209" s="239"/>
      <c r="Q209" s="239"/>
      <c r="R209" s="239"/>
      <c r="S209" s="239"/>
      <c r="T209" s="240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1" t="s">
        <v>137</v>
      </c>
      <c r="AU209" s="241" t="s">
        <v>86</v>
      </c>
      <c r="AV209" s="13" t="s">
        <v>86</v>
      </c>
      <c r="AW209" s="13" t="s">
        <v>32</v>
      </c>
      <c r="AX209" s="13" t="s">
        <v>84</v>
      </c>
      <c r="AY209" s="241" t="s">
        <v>127</v>
      </c>
    </row>
    <row r="210" s="12" customFormat="1" ht="22.8" customHeight="1">
      <c r="A210" s="12"/>
      <c r="B210" s="201"/>
      <c r="C210" s="202"/>
      <c r="D210" s="203" t="s">
        <v>75</v>
      </c>
      <c r="E210" s="215" t="s">
        <v>311</v>
      </c>
      <c r="F210" s="215" t="s">
        <v>312</v>
      </c>
      <c r="G210" s="202"/>
      <c r="H210" s="202"/>
      <c r="I210" s="205"/>
      <c r="J210" s="216">
        <f>BK210</f>
        <v>0</v>
      </c>
      <c r="K210" s="202"/>
      <c r="L210" s="207"/>
      <c r="M210" s="208"/>
      <c r="N210" s="209"/>
      <c r="O210" s="209"/>
      <c r="P210" s="210">
        <f>SUM(P211:P216)</f>
        <v>0</v>
      </c>
      <c r="Q210" s="209"/>
      <c r="R210" s="210">
        <f>SUM(R211:R216)</f>
        <v>0</v>
      </c>
      <c r="S210" s="209"/>
      <c r="T210" s="211">
        <f>SUM(T211:T216)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12" t="s">
        <v>86</v>
      </c>
      <c r="AT210" s="213" t="s">
        <v>75</v>
      </c>
      <c r="AU210" s="213" t="s">
        <v>84</v>
      </c>
      <c r="AY210" s="212" t="s">
        <v>127</v>
      </c>
      <c r="BK210" s="214">
        <f>SUM(BK211:BK216)</f>
        <v>0</v>
      </c>
    </row>
    <row r="211" s="2" customFormat="1" ht="24.15" customHeight="1">
      <c r="A211" s="37"/>
      <c r="B211" s="38"/>
      <c r="C211" s="217" t="s">
        <v>313</v>
      </c>
      <c r="D211" s="217" t="s">
        <v>130</v>
      </c>
      <c r="E211" s="218" t="s">
        <v>314</v>
      </c>
      <c r="F211" s="219" t="s">
        <v>315</v>
      </c>
      <c r="G211" s="220" t="s">
        <v>249</v>
      </c>
      <c r="H211" s="257"/>
      <c r="I211" s="222"/>
      <c r="J211" s="223">
        <f>ROUND(I211*H211,2)</f>
        <v>0</v>
      </c>
      <c r="K211" s="219" t="s">
        <v>134</v>
      </c>
      <c r="L211" s="43"/>
      <c r="M211" s="224" t="s">
        <v>1</v>
      </c>
      <c r="N211" s="225" t="s">
        <v>41</v>
      </c>
      <c r="O211" s="90"/>
      <c r="P211" s="226">
        <f>O211*H211</f>
        <v>0</v>
      </c>
      <c r="Q211" s="226">
        <v>0</v>
      </c>
      <c r="R211" s="226">
        <f>Q211*H211</f>
        <v>0</v>
      </c>
      <c r="S211" s="226">
        <v>0</v>
      </c>
      <c r="T211" s="227">
        <f>S211*H211</f>
        <v>0</v>
      </c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R211" s="228" t="s">
        <v>207</v>
      </c>
      <c r="AT211" s="228" t="s">
        <v>130</v>
      </c>
      <c r="AU211" s="228" t="s">
        <v>86</v>
      </c>
      <c r="AY211" s="16" t="s">
        <v>127</v>
      </c>
      <c r="BE211" s="229">
        <f>IF(N211="základní",J211,0)</f>
        <v>0</v>
      </c>
      <c r="BF211" s="229">
        <f>IF(N211="snížená",J211,0)</f>
        <v>0</v>
      </c>
      <c r="BG211" s="229">
        <f>IF(N211="zákl. přenesená",J211,0)</f>
        <v>0</v>
      </c>
      <c r="BH211" s="229">
        <f>IF(N211="sníž. přenesená",J211,0)</f>
        <v>0</v>
      </c>
      <c r="BI211" s="229">
        <f>IF(N211="nulová",J211,0)</f>
        <v>0</v>
      </c>
      <c r="BJ211" s="16" t="s">
        <v>84</v>
      </c>
      <c r="BK211" s="229">
        <f>ROUND(I211*H211,2)</f>
        <v>0</v>
      </c>
      <c r="BL211" s="16" t="s">
        <v>207</v>
      </c>
      <c r="BM211" s="228" t="s">
        <v>316</v>
      </c>
    </row>
    <row r="212" s="2" customFormat="1" ht="24.15" customHeight="1">
      <c r="A212" s="37"/>
      <c r="B212" s="38"/>
      <c r="C212" s="217" t="s">
        <v>317</v>
      </c>
      <c r="D212" s="217" t="s">
        <v>130</v>
      </c>
      <c r="E212" s="218" t="s">
        <v>318</v>
      </c>
      <c r="F212" s="219" t="s">
        <v>319</v>
      </c>
      <c r="G212" s="220" t="s">
        <v>249</v>
      </c>
      <c r="H212" s="257"/>
      <c r="I212" s="222"/>
      <c r="J212" s="223">
        <f>ROUND(I212*H212,2)</f>
        <v>0</v>
      </c>
      <c r="K212" s="219" t="s">
        <v>134</v>
      </c>
      <c r="L212" s="43"/>
      <c r="M212" s="224" t="s">
        <v>1</v>
      </c>
      <c r="N212" s="225" t="s">
        <v>41</v>
      </c>
      <c r="O212" s="90"/>
      <c r="P212" s="226">
        <f>O212*H212</f>
        <v>0</v>
      </c>
      <c r="Q212" s="226">
        <v>0</v>
      </c>
      <c r="R212" s="226">
        <f>Q212*H212</f>
        <v>0</v>
      </c>
      <c r="S212" s="226">
        <v>0</v>
      </c>
      <c r="T212" s="227">
        <f>S212*H212</f>
        <v>0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228" t="s">
        <v>207</v>
      </c>
      <c r="AT212" s="228" t="s">
        <v>130</v>
      </c>
      <c r="AU212" s="228" t="s">
        <v>86</v>
      </c>
      <c r="AY212" s="16" t="s">
        <v>127</v>
      </c>
      <c r="BE212" s="229">
        <f>IF(N212="základní",J212,0)</f>
        <v>0</v>
      </c>
      <c r="BF212" s="229">
        <f>IF(N212="snížená",J212,0)</f>
        <v>0</v>
      </c>
      <c r="BG212" s="229">
        <f>IF(N212="zákl. přenesená",J212,0)</f>
        <v>0</v>
      </c>
      <c r="BH212" s="229">
        <f>IF(N212="sníž. přenesená",J212,0)</f>
        <v>0</v>
      </c>
      <c r="BI212" s="229">
        <f>IF(N212="nulová",J212,0)</f>
        <v>0</v>
      </c>
      <c r="BJ212" s="16" t="s">
        <v>84</v>
      </c>
      <c r="BK212" s="229">
        <f>ROUND(I212*H212,2)</f>
        <v>0</v>
      </c>
      <c r="BL212" s="16" t="s">
        <v>207</v>
      </c>
      <c r="BM212" s="228" t="s">
        <v>320</v>
      </c>
    </row>
    <row r="213" s="2" customFormat="1" ht="16.5" customHeight="1">
      <c r="A213" s="37"/>
      <c r="B213" s="38"/>
      <c r="C213" s="217" t="s">
        <v>321</v>
      </c>
      <c r="D213" s="217" t="s">
        <v>130</v>
      </c>
      <c r="E213" s="218" t="s">
        <v>322</v>
      </c>
      <c r="F213" s="219" t="s">
        <v>323</v>
      </c>
      <c r="G213" s="220" t="s">
        <v>218</v>
      </c>
      <c r="H213" s="221">
        <v>1</v>
      </c>
      <c r="I213" s="222"/>
      <c r="J213" s="223">
        <f>ROUND(I213*H213,2)</f>
        <v>0</v>
      </c>
      <c r="K213" s="219" t="s">
        <v>1</v>
      </c>
      <c r="L213" s="43"/>
      <c r="M213" s="224" t="s">
        <v>1</v>
      </c>
      <c r="N213" s="225" t="s">
        <v>41</v>
      </c>
      <c r="O213" s="90"/>
      <c r="P213" s="226">
        <f>O213*H213</f>
        <v>0</v>
      </c>
      <c r="Q213" s="226">
        <v>0</v>
      </c>
      <c r="R213" s="226">
        <f>Q213*H213</f>
        <v>0</v>
      </c>
      <c r="S213" s="226">
        <v>0</v>
      </c>
      <c r="T213" s="227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228" t="s">
        <v>207</v>
      </c>
      <c r="AT213" s="228" t="s">
        <v>130</v>
      </c>
      <c r="AU213" s="228" t="s">
        <v>86</v>
      </c>
      <c r="AY213" s="16" t="s">
        <v>127</v>
      </c>
      <c r="BE213" s="229">
        <f>IF(N213="základní",J213,0)</f>
        <v>0</v>
      </c>
      <c r="BF213" s="229">
        <f>IF(N213="snížená",J213,0)</f>
        <v>0</v>
      </c>
      <c r="BG213" s="229">
        <f>IF(N213="zákl. přenesená",J213,0)</f>
        <v>0</v>
      </c>
      <c r="BH213" s="229">
        <f>IF(N213="sníž. přenesená",J213,0)</f>
        <v>0</v>
      </c>
      <c r="BI213" s="229">
        <f>IF(N213="nulová",J213,0)</f>
        <v>0</v>
      </c>
      <c r="BJ213" s="16" t="s">
        <v>84</v>
      </c>
      <c r="BK213" s="229">
        <f>ROUND(I213*H213,2)</f>
        <v>0</v>
      </c>
      <c r="BL213" s="16" t="s">
        <v>207</v>
      </c>
      <c r="BM213" s="228" t="s">
        <v>324</v>
      </c>
    </row>
    <row r="214" s="2" customFormat="1">
      <c r="A214" s="37"/>
      <c r="B214" s="38"/>
      <c r="C214" s="39"/>
      <c r="D214" s="232" t="s">
        <v>200</v>
      </c>
      <c r="E214" s="39"/>
      <c r="F214" s="253" t="s">
        <v>325</v>
      </c>
      <c r="G214" s="39"/>
      <c r="H214" s="39"/>
      <c r="I214" s="254"/>
      <c r="J214" s="39"/>
      <c r="K214" s="39"/>
      <c r="L214" s="43"/>
      <c r="M214" s="255"/>
      <c r="N214" s="256"/>
      <c r="O214" s="90"/>
      <c r="P214" s="90"/>
      <c r="Q214" s="90"/>
      <c r="R214" s="90"/>
      <c r="S214" s="90"/>
      <c r="T214" s="91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T214" s="16" t="s">
        <v>200</v>
      </c>
      <c r="AU214" s="16" t="s">
        <v>86</v>
      </c>
    </row>
    <row r="215" s="2" customFormat="1" ht="21.75" customHeight="1">
      <c r="A215" s="37"/>
      <c r="B215" s="38"/>
      <c r="C215" s="217" t="s">
        <v>326</v>
      </c>
      <c r="D215" s="217" t="s">
        <v>130</v>
      </c>
      <c r="E215" s="218" t="s">
        <v>327</v>
      </c>
      <c r="F215" s="219" t="s">
        <v>328</v>
      </c>
      <c r="G215" s="220" t="s">
        <v>218</v>
      </c>
      <c r="H215" s="221">
        <v>1</v>
      </c>
      <c r="I215" s="222"/>
      <c r="J215" s="223">
        <f>ROUND(I215*H215,2)</f>
        <v>0</v>
      </c>
      <c r="K215" s="219" t="s">
        <v>1</v>
      </c>
      <c r="L215" s="43"/>
      <c r="M215" s="224" t="s">
        <v>1</v>
      </c>
      <c r="N215" s="225" t="s">
        <v>41</v>
      </c>
      <c r="O215" s="90"/>
      <c r="P215" s="226">
        <f>O215*H215</f>
        <v>0</v>
      </c>
      <c r="Q215" s="226">
        <v>0</v>
      </c>
      <c r="R215" s="226">
        <f>Q215*H215</f>
        <v>0</v>
      </c>
      <c r="S215" s="226">
        <v>0</v>
      </c>
      <c r="T215" s="227">
        <f>S215*H215</f>
        <v>0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228" t="s">
        <v>207</v>
      </c>
      <c r="AT215" s="228" t="s">
        <v>130</v>
      </c>
      <c r="AU215" s="228" t="s">
        <v>86</v>
      </c>
      <c r="AY215" s="16" t="s">
        <v>127</v>
      </c>
      <c r="BE215" s="229">
        <f>IF(N215="základní",J215,0)</f>
        <v>0</v>
      </c>
      <c r="BF215" s="229">
        <f>IF(N215="snížená",J215,0)</f>
        <v>0</v>
      </c>
      <c r="BG215" s="229">
        <f>IF(N215="zákl. přenesená",J215,0)</f>
        <v>0</v>
      </c>
      <c r="BH215" s="229">
        <f>IF(N215="sníž. přenesená",J215,0)</f>
        <v>0</v>
      </c>
      <c r="BI215" s="229">
        <f>IF(N215="nulová",J215,0)</f>
        <v>0</v>
      </c>
      <c r="BJ215" s="16" t="s">
        <v>84</v>
      </c>
      <c r="BK215" s="229">
        <f>ROUND(I215*H215,2)</f>
        <v>0</v>
      </c>
      <c r="BL215" s="16" t="s">
        <v>207</v>
      </c>
      <c r="BM215" s="228" t="s">
        <v>329</v>
      </c>
    </row>
    <row r="216" s="2" customFormat="1">
      <c r="A216" s="37"/>
      <c r="B216" s="38"/>
      <c r="C216" s="39"/>
      <c r="D216" s="232" t="s">
        <v>200</v>
      </c>
      <c r="E216" s="39"/>
      <c r="F216" s="253" t="s">
        <v>330</v>
      </c>
      <c r="G216" s="39"/>
      <c r="H216" s="39"/>
      <c r="I216" s="254"/>
      <c r="J216" s="39"/>
      <c r="K216" s="39"/>
      <c r="L216" s="43"/>
      <c r="M216" s="255"/>
      <c r="N216" s="256"/>
      <c r="O216" s="90"/>
      <c r="P216" s="90"/>
      <c r="Q216" s="90"/>
      <c r="R216" s="90"/>
      <c r="S216" s="90"/>
      <c r="T216" s="91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T216" s="16" t="s">
        <v>200</v>
      </c>
      <c r="AU216" s="16" t="s">
        <v>86</v>
      </c>
    </row>
    <row r="217" s="12" customFormat="1" ht="22.8" customHeight="1">
      <c r="A217" s="12"/>
      <c r="B217" s="201"/>
      <c r="C217" s="202"/>
      <c r="D217" s="203" t="s">
        <v>75</v>
      </c>
      <c r="E217" s="215" t="s">
        <v>331</v>
      </c>
      <c r="F217" s="215" t="s">
        <v>332</v>
      </c>
      <c r="G217" s="202"/>
      <c r="H217" s="202"/>
      <c r="I217" s="205"/>
      <c r="J217" s="216">
        <f>BK217</f>
        <v>0</v>
      </c>
      <c r="K217" s="202"/>
      <c r="L217" s="207"/>
      <c r="M217" s="208"/>
      <c r="N217" s="209"/>
      <c r="O217" s="209"/>
      <c r="P217" s="210">
        <f>SUM(P218:P235)</f>
        <v>0</v>
      </c>
      <c r="Q217" s="209"/>
      <c r="R217" s="210">
        <f>SUM(R218:R235)</f>
        <v>0.092751760000000016</v>
      </c>
      <c r="S217" s="209"/>
      <c r="T217" s="211">
        <f>SUM(T218:T235)</f>
        <v>0.01353739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12" t="s">
        <v>86</v>
      </c>
      <c r="AT217" s="213" t="s">
        <v>75</v>
      </c>
      <c r="AU217" s="213" t="s">
        <v>84</v>
      </c>
      <c r="AY217" s="212" t="s">
        <v>127</v>
      </c>
      <c r="BK217" s="214">
        <f>SUM(BK218:BK235)</f>
        <v>0</v>
      </c>
    </row>
    <row r="218" s="2" customFormat="1" ht="16.5" customHeight="1">
      <c r="A218" s="37"/>
      <c r="B218" s="38"/>
      <c r="C218" s="217" t="s">
        <v>333</v>
      </c>
      <c r="D218" s="217" t="s">
        <v>130</v>
      </c>
      <c r="E218" s="218" t="s">
        <v>334</v>
      </c>
      <c r="F218" s="219" t="s">
        <v>335</v>
      </c>
      <c r="G218" s="220" t="s">
        <v>133</v>
      </c>
      <c r="H218" s="221">
        <v>43.669</v>
      </c>
      <c r="I218" s="222"/>
      <c r="J218" s="223">
        <f>ROUND(I218*H218,2)</f>
        <v>0</v>
      </c>
      <c r="K218" s="219" t="s">
        <v>134</v>
      </c>
      <c r="L218" s="43"/>
      <c r="M218" s="224" t="s">
        <v>1</v>
      </c>
      <c r="N218" s="225" t="s">
        <v>41</v>
      </c>
      <c r="O218" s="90"/>
      <c r="P218" s="226">
        <f>O218*H218</f>
        <v>0</v>
      </c>
      <c r="Q218" s="226">
        <v>0.001</v>
      </c>
      <c r="R218" s="226">
        <f>Q218*H218</f>
        <v>0.043669</v>
      </c>
      <c r="S218" s="226">
        <v>0.00031</v>
      </c>
      <c r="T218" s="227">
        <f>S218*H218</f>
        <v>0.01353739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228" t="s">
        <v>207</v>
      </c>
      <c r="AT218" s="228" t="s">
        <v>130</v>
      </c>
      <c r="AU218" s="228" t="s">
        <v>86</v>
      </c>
      <c r="AY218" s="16" t="s">
        <v>127</v>
      </c>
      <c r="BE218" s="229">
        <f>IF(N218="základní",J218,0)</f>
        <v>0</v>
      </c>
      <c r="BF218" s="229">
        <f>IF(N218="snížená",J218,0)</f>
        <v>0</v>
      </c>
      <c r="BG218" s="229">
        <f>IF(N218="zákl. přenesená",J218,0)</f>
        <v>0</v>
      </c>
      <c r="BH218" s="229">
        <f>IF(N218="sníž. přenesená",J218,0)</f>
        <v>0</v>
      </c>
      <c r="BI218" s="229">
        <f>IF(N218="nulová",J218,0)</f>
        <v>0</v>
      </c>
      <c r="BJ218" s="16" t="s">
        <v>84</v>
      </c>
      <c r="BK218" s="229">
        <f>ROUND(I218*H218,2)</f>
        <v>0</v>
      </c>
      <c r="BL218" s="16" t="s">
        <v>207</v>
      </c>
      <c r="BM218" s="228" t="s">
        <v>336</v>
      </c>
    </row>
    <row r="219" s="13" customFormat="1">
      <c r="A219" s="13"/>
      <c r="B219" s="230"/>
      <c r="C219" s="231"/>
      <c r="D219" s="232" t="s">
        <v>137</v>
      </c>
      <c r="E219" s="233" t="s">
        <v>1</v>
      </c>
      <c r="F219" s="234" t="s">
        <v>173</v>
      </c>
      <c r="G219" s="231"/>
      <c r="H219" s="235">
        <v>35.997</v>
      </c>
      <c r="I219" s="236"/>
      <c r="J219" s="231"/>
      <c r="K219" s="231"/>
      <c r="L219" s="237"/>
      <c r="M219" s="238"/>
      <c r="N219" s="239"/>
      <c r="O219" s="239"/>
      <c r="P219" s="239"/>
      <c r="Q219" s="239"/>
      <c r="R219" s="239"/>
      <c r="S219" s="239"/>
      <c r="T219" s="240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1" t="s">
        <v>137</v>
      </c>
      <c r="AU219" s="241" t="s">
        <v>86</v>
      </c>
      <c r="AV219" s="13" t="s">
        <v>86</v>
      </c>
      <c r="AW219" s="13" t="s">
        <v>32</v>
      </c>
      <c r="AX219" s="13" t="s">
        <v>76</v>
      </c>
      <c r="AY219" s="241" t="s">
        <v>127</v>
      </c>
    </row>
    <row r="220" s="13" customFormat="1">
      <c r="A220" s="13"/>
      <c r="B220" s="230"/>
      <c r="C220" s="231"/>
      <c r="D220" s="232" t="s">
        <v>137</v>
      </c>
      <c r="E220" s="233" t="s">
        <v>1</v>
      </c>
      <c r="F220" s="234" t="s">
        <v>139</v>
      </c>
      <c r="G220" s="231"/>
      <c r="H220" s="235">
        <v>7.672</v>
      </c>
      <c r="I220" s="236"/>
      <c r="J220" s="231"/>
      <c r="K220" s="231"/>
      <c r="L220" s="237"/>
      <c r="M220" s="238"/>
      <c r="N220" s="239"/>
      <c r="O220" s="239"/>
      <c r="P220" s="239"/>
      <c r="Q220" s="239"/>
      <c r="R220" s="239"/>
      <c r="S220" s="239"/>
      <c r="T220" s="240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1" t="s">
        <v>137</v>
      </c>
      <c r="AU220" s="241" t="s">
        <v>86</v>
      </c>
      <c r="AV220" s="13" t="s">
        <v>86</v>
      </c>
      <c r="AW220" s="13" t="s">
        <v>32</v>
      </c>
      <c r="AX220" s="13" t="s">
        <v>76</v>
      </c>
      <c r="AY220" s="241" t="s">
        <v>127</v>
      </c>
    </row>
    <row r="221" s="14" customFormat="1">
      <c r="A221" s="14"/>
      <c r="B221" s="242"/>
      <c r="C221" s="243"/>
      <c r="D221" s="232" t="s">
        <v>137</v>
      </c>
      <c r="E221" s="244" t="s">
        <v>1</v>
      </c>
      <c r="F221" s="245" t="s">
        <v>140</v>
      </c>
      <c r="G221" s="243"/>
      <c r="H221" s="246">
        <v>43.669</v>
      </c>
      <c r="I221" s="247"/>
      <c r="J221" s="243"/>
      <c r="K221" s="243"/>
      <c r="L221" s="248"/>
      <c r="M221" s="249"/>
      <c r="N221" s="250"/>
      <c r="O221" s="250"/>
      <c r="P221" s="250"/>
      <c r="Q221" s="250"/>
      <c r="R221" s="250"/>
      <c r="S221" s="250"/>
      <c r="T221" s="251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52" t="s">
        <v>137</v>
      </c>
      <c r="AU221" s="252" t="s">
        <v>86</v>
      </c>
      <c r="AV221" s="14" t="s">
        <v>135</v>
      </c>
      <c r="AW221" s="14" t="s">
        <v>32</v>
      </c>
      <c r="AX221" s="14" t="s">
        <v>84</v>
      </c>
      <c r="AY221" s="252" t="s">
        <v>127</v>
      </c>
    </row>
    <row r="222" s="2" customFormat="1" ht="24.15" customHeight="1">
      <c r="A222" s="37"/>
      <c r="B222" s="38"/>
      <c r="C222" s="217" t="s">
        <v>337</v>
      </c>
      <c r="D222" s="217" t="s">
        <v>130</v>
      </c>
      <c r="E222" s="218" t="s">
        <v>338</v>
      </c>
      <c r="F222" s="219" t="s">
        <v>339</v>
      </c>
      <c r="G222" s="220" t="s">
        <v>133</v>
      </c>
      <c r="H222" s="221">
        <v>90.894</v>
      </c>
      <c r="I222" s="222"/>
      <c r="J222" s="223">
        <f>ROUND(I222*H222,2)</f>
        <v>0</v>
      </c>
      <c r="K222" s="219" t="s">
        <v>134</v>
      </c>
      <c r="L222" s="43"/>
      <c r="M222" s="224" t="s">
        <v>1</v>
      </c>
      <c r="N222" s="225" t="s">
        <v>41</v>
      </c>
      <c r="O222" s="90"/>
      <c r="P222" s="226">
        <f>O222*H222</f>
        <v>0</v>
      </c>
      <c r="Q222" s="226">
        <v>0.00025</v>
      </c>
      <c r="R222" s="226">
        <f>Q222*H222</f>
        <v>0.0227235</v>
      </c>
      <c r="S222" s="226">
        <v>0</v>
      </c>
      <c r="T222" s="227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228" t="s">
        <v>207</v>
      </c>
      <c r="AT222" s="228" t="s">
        <v>130</v>
      </c>
      <c r="AU222" s="228" t="s">
        <v>86</v>
      </c>
      <c r="AY222" s="16" t="s">
        <v>127</v>
      </c>
      <c r="BE222" s="229">
        <f>IF(N222="základní",J222,0)</f>
        <v>0</v>
      </c>
      <c r="BF222" s="229">
        <f>IF(N222="snížená",J222,0)</f>
        <v>0</v>
      </c>
      <c r="BG222" s="229">
        <f>IF(N222="zákl. přenesená",J222,0)</f>
        <v>0</v>
      </c>
      <c r="BH222" s="229">
        <f>IF(N222="sníž. přenesená",J222,0)</f>
        <v>0</v>
      </c>
      <c r="BI222" s="229">
        <f>IF(N222="nulová",J222,0)</f>
        <v>0</v>
      </c>
      <c r="BJ222" s="16" t="s">
        <v>84</v>
      </c>
      <c r="BK222" s="229">
        <f>ROUND(I222*H222,2)</f>
        <v>0</v>
      </c>
      <c r="BL222" s="16" t="s">
        <v>207</v>
      </c>
      <c r="BM222" s="228" t="s">
        <v>340</v>
      </c>
    </row>
    <row r="223" s="13" customFormat="1">
      <c r="A223" s="13"/>
      <c r="B223" s="230"/>
      <c r="C223" s="231"/>
      <c r="D223" s="232" t="s">
        <v>137</v>
      </c>
      <c r="E223" s="233" t="s">
        <v>1</v>
      </c>
      <c r="F223" s="234" t="s">
        <v>173</v>
      </c>
      <c r="G223" s="231"/>
      <c r="H223" s="235">
        <v>35.997</v>
      </c>
      <c r="I223" s="236"/>
      <c r="J223" s="231"/>
      <c r="K223" s="231"/>
      <c r="L223" s="237"/>
      <c r="M223" s="238"/>
      <c r="N223" s="239"/>
      <c r="O223" s="239"/>
      <c r="P223" s="239"/>
      <c r="Q223" s="239"/>
      <c r="R223" s="239"/>
      <c r="S223" s="239"/>
      <c r="T223" s="240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1" t="s">
        <v>137</v>
      </c>
      <c r="AU223" s="241" t="s">
        <v>86</v>
      </c>
      <c r="AV223" s="13" t="s">
        <v>86</v>
      </c>
      <c r="AW223" s="13" t="s">
        <v>32</v>
      </c>
      <c r="AX223" s="13" t="s">
        <v>76</v>
      </c>
      <c r="AY223" s="241" t="s">
        <v>127</v>
      </c>
    </row>
    <row r="224" s="13" customFormat="1">
      <c r="A224" s="13"/>
      <c r="B224" s="230"/>
      <c r="C224" s="231"/>
      <c r="D224" s="232" t="s">
        <v>137</v>
      </c>
      <c r="E224" s="233" t="s">
        <v>1</v>
      </c>
      <c r="F224" s="234" t="s">
        <v>139</v>
      </c>
      <c r="G224" s="231"/>
      <c r="H224" s="235">
        <v>7.672</v>
      </c>
      <c r="I224" s="236"/>
      <c r="J224" s="231"/>
      <c r="K224" s="231"/>
      <c r="L224" s="237"/>
      <c r="M224" s="238"/>
      <c r="N224" s="239"/>
      <c r="O224" s="239"/>
      <c r="P224" s="239"/>
      <c r="Q224" s="239"/>
      <c r="R224" s="239"/>
      <c r="S224" s="239"/>
      <c r="T224" s="240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1" t="s">
        <v>137</v>
      </c>
      <c r="AU224" s="241" t="s">
        <v>86</v>
      </c>
      <c r="AV224" s="13" t="s">
        <v>86</v>
      </c>
      <c r="AW224" s="13" t="s">
        <v>32</v>
      </c>
      <c r="AX224" s="13" t="s">
        <v>76</v>
      </c>
      <c r="AY224" s="241" t="s">
        <v>127</v>
      </c>
    </row>
    <row r="225" s="13" customFormat="1">
      <c r="A225" s="13"/>
      <c r="B225" s="230"/>
      <c r="C225" s="231"/>
      <c r="D225" s="232" t="s">
        <v>137</v>
      </c>
      <c r="E225" s="233" t="s">
        <v>1</v>
      </c>
      <c r="F225" s="234" t="s">
        <v>341</v>
      </c>
      <c r="G225" s="231"/>
      <c r="H225" s="235">
        <v>47.225</v>
      </c>
      <c r="I225" s="236"/>
      <c r="J225" s="231"/>
      <c r="K225" s="231"/>
      <c r="L225" s="237"/>
      <c r="M225" s="238"/>
      <c r="N225" s="239"/>
      <c r="O225" s="239"/>
      <c r="P225" s="239"/>
      <c r="Q225" s="239"/>
      <c r="R225" s="239"/>
      <c r="S225" s="239"/>
      <c r="T225" s="240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1" t="s">
        <v>137</v>
      </c>
      <c r="AU225" s="241" t="s">
        <v>86</v>
      </c>
      <c r="AV225" s="13" t="s">
        <v>86</v>
      </c>
      <c r="AW225" s="13" t="s">
        <v>32</v>
      </c>
      <c r="AX225" s="13" t="s">
        <v>76</v>
      </c>
      <c r="AY225" s="241" t="s">
        <v>127</v>
      </c>
    </row>
    <row r="226" s="14" customFormat="1">
      <c r="A226" s="14"/>
      <c r="B226" s="242"/>
      <c r="C226" s="243"/>
      <c r="D226" s="232" t="s">
        <v>137</v>
      </c>
      <c r="E226" s="244" t="s">
        <v>1</v>
      </c>
      <c r="F226" s="245" t="s">
        <v>140</v>
      </c>
      <c r="G226" s="243"/>
      <c r="H226" s="246">
        <v>90.894</v>
      </c>
      <c r="I226" s="247"/>
      <c r="J226" s="243"/>
      <c r="K226" s="243"/>
      <c r="L226" s="248"/>
      <c r="M226" s="249"/>
      <c r="N226" s="250"/>
      <c r="O226" s="250"/>
      <c r="P226" s="250"/>
      <c r="Q226" s="250"/>
      <c r="R226" s="250"/>
      <c r="S226" s="250"/>
      <c r="T226" s="251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52" t="s">
        <v>137</v>
      </c>
      <c r="AU226" s="252" t="s">
        <v>86</v>
      </c>
      <c r="AV226" s="14" t="s">
        <v>135</v>
      </c>
      <c r="AW226" s="14" t="s">
        <v>32</v>
      </c>
      <c r="AX226" s="14" t="s">
        <v>84</v>
      </c>
      <c r="AY226" s="252" t="s">
        <v>127</v>
      </c>
    </row>
    <row r="227" s="2" customFormat="1" ht="24.15" customHeight="1">
      <c r="A227" s="37"/>
      <c r="B227" s="38"/>
      <c r="C227" s="217" t="s">
        <v>342</v>
      </c>
      <c r="D227" s="217" t="s">
        <v>130</v>
      </c>
      <c r="E227" s="218" t="s">
        <v>343</v>
      </c>
      <c r="F227" s="219" t="s">
        <v>344</v>
      </c>
      <c r="G227" s="220" t="s">
        <v>133</v>
      </c>
      <c r="H227" s="221">
        <v>90.894</v>
      </c>
      <c r="I227" s="222"/>
      <c r="J227" s="223">
        <f>ROUND(I227*H227,2)</f>
        <v>0</v>
      </c>
      <c r="K227" s="219" t="s">
        <v>134</v>
      </c>
      <c r="L227" s="43"/>
      <c r="M227" s="224" t="s">
        <v>1</v>
      </c>
      <c r="N227" s="225" t="s">
        <v>41</v>
      </c>
      <c r="O227" s="90"/>
      <c r="P227" s="226">
        <f>O227*H227</f>
        <v>0</v>
      </c>
      <c r="Q227" s="226">
        <v>0.00029</v>
      </c>
      <c r="R227" s="226">
        <f>Q227*H227</f>
        <v>0.026359260000000004</v>
      </c>
      <c r="S227" s="226">
        <v>0</v>
      </c>
      <c r="T227" s="227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228" t="s">
        <v>207</v>
      </c>
      <c r="AT227" s="228" t="s">
        <v>130</v>
      </c>
      <c r="AU227" s="228" t="s">
        <v>86</v>
      </c>
      <c r="AY227" s="16" t="s">
        <v>127</v>
      </c>
      <c r="BE227" s="229">
        <f>IF(N227="základní",J227,0)</f>
        <v>0</v>
      </c>
      <c r="BF227" s="229">
        <f>IF(N227="snížená",J227,0)</f>
        <v>0</v>
      </c>
      <c r="BG227" s="229">
        <f>IF(N227="zákl. přenesená",J227,0)</f>
        <v>0</v>
      </c>
      <c r="BH227" s="229">
        <f>IF(N227="sníž. přenesená",J227,0)</f>
        <v>0</v>
      </c>
      <c r="BI227" s="229">
        <f>IF(N227="nulová",J227,0)</f>
        <v>0</v>
      </c>
      <c r="BJ227" s="16" t="s">
        <v>84</v>
      </c>
      <c r="BK227" s="229">
        <f>ROUND(I227*H227,2)</f>
        <v>0</v>
      </c>
      <c r="BL227" s="16" t="s">
        <v>207</v>
      </c>
      <c r="BM227" s="228" t="s">
        <v>345</v>
      </c>
    </row>
    <row r="228" s="13" customFormat="1">
      <c r="A228" s="13"/>
      <c r="B228" s="230"/>
      <c r="C228" s="231"/>
      <c r="D228" s="232" t="s">
        <v>137</v>
      </c>
      <c r="E228" s="233" t="s">
        <v>1</v>
      </c>
      <c r="F228" s="234" t="s">
        <v>173</v>
      </c>
      <c r="G228" s="231"/>
      <c r="H228" s="235">
        <v>35.997</v>
      </c>
      <c r="I228" s="236"/>
      <c r="J228" s="231"/>
      <c r="K228" s="231"/>
      <c r="L228" s="237"/>
      <c r="M228" s="238"/>
      <c r="N228" s="239"/>
      <c r="O228" s="239"/>
      <c r="P228" s="239"/>
      <c r="Q228" s="239"/>
      <c r="R228" s="239"/>
      <c r="S228" s="239"/>
      <c r="T228" s="240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1" t="s">
        <v>137</v>
      </c>
      <c r="AU228" s="241" t="s">
        <v>86</v>
      </c>
      <c r="AV228" s="13" t="s">
        <v>86</v>
      </c>
      <c r="AW228" s="13" t="s">
        <v>32</v>
      </c>
      <c r="AX228" s="13" t="s">
        <v>76</v>
      </c>
      <c r="AY228" s="241" t="s">
        <v>127</v>
      </c>
    </row>
    <row r="229" s="13" customFormat="1">
      <c r="A229" s="13"/>
      <c r="B229" s="230"/>
      <c r="C229" s="231"/>
      <c r="D229" s="232" t="s">
        <v>137</v>
      </c>
      <c r="E229" s="233" t="s">
        <v>1</v>
      </c>
      <c r="F229" s="234" t="s">
        <v>139</v>
      </c>
      <c r="G229" s="231"/>
      <c r="H229" s="235">
        <v>7.672</v>
      </c>
      <c r="I229" s="236"/>
      <c r="J229" s="231"/>
      <c r="K229" s="231"/>
      <c r="L229" s="237"/>
      <c r="M229" s="238"/>
      <c r="N229" s="239"/>
      <c r="O229" s="239"/>
      <c r="P229" s="239"/>
      <c r="Q229" s="239"/>
      <c r="R229" s="239"/>
      <c r="S229" s="239"/>
      <c r="T229" s="240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1" t="s">
        <v>137</v>
      </c>
      <c r="AU229" s="241" t="s">
        <v>86</v>
      </c>
      <c r="AV229" s="13" t="s">
        <v>86</v>
      </c>
      <c r="AW229" s="13" t="s">
        <v>32</v>
      </c>
      <c r="AX229" s="13" t="s">
        <v>76</v>
      </c>
      <c r="AY229" s="241" t="s">
        <v>127</v>
      </c>
    </row>
    <row r="230" s="13" customFormat="1">
      <c r="A230" s="13"/>
      <c r="B230" s="230"/>
      <c r="C230" s="231"/>
      <c r="D230" s="232" t="s">
        <v>137</v>
      </c>
      <c r="E230" s="233" t="s">
        <v>1</v>
      </c>
      <c r="F230" s="234" t="s">
        <v>341</v>
      </c>
      <c r="G230" s="231"/>
      <c r="H230" s="235">
        <v>47.225</v>
      </c>
      <c r="I230" s="236"/>
      <c r="J230" s="231"/>
      <c r="K230" s="231"/>
      <c r="L230" s="237"/>
      <c r="M230" s="238"/>
      <c r="N230" s="239"/>
      <c r="O230" s="239"/>
      <c r="P230" s="239"/>
      <c r="Q230" s="239"/>
      <c r="R230" s="239"/>
      <c r="S230" s="239"/>
      <c r="T230" s="240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1" t="s">
        <v>137</v>
      </c>
      <c r="AU230" s="241" t="s">
        <v>86</v>
      </c>
      <c r="AV230" s="13" t="s">
        <v>86</v>
      </c>
      <c r="AW230" s="13" t="s">
        <v>32</v>
      </c>
      <c r="AX230" s="13" t="s">
        <v>76</v>
      </c>
      <c r="AY230" s="241" t="s">
        <v>127</v>
      </c>
    </row>
    <row r="231" s="14" customFormat="1">
      <c r="A231" s="14"/>
      <c r="B231" s="242"/>
      <c r="C231" s="243"/>
      <c r="D231" s="232" t="s">
        <v>137</v>
      </c>
      <c r="E231" s="244" t="s">
        <v>1</v>
      </c>
      <c r="F231" s="245" t="s">
        <v>140</v>
      </c>
      <c r="G231" s="243"/>
      <c r="H231" s="246">
        <v>90.894</v>
      </c>
      <c r="I231" s="247"/>
      <c r="J231" s="243"/>
      <c r="K231" s="243"/>
      <c r="L231" s="248"/>
      <c r="M231" s="249"/>
      <c r="N231" s="250"/>
      <c r="O231" s="250"/>
      <c r="P231" s="250"/>
      <c r="Q231" s="250"/>
      <c r="R231" s="250"/>
      <c r="S231" s="250"/>
      <c r="T231" s="251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52" t="s">
        <v>137</v>
      </c>
      <c r="AU231" s="252" t="s">
        <v>86</v>
      </c>
      <c r="AV231" s="14" t="s">
        <v>135</v>
      </c>
      <c r="AW231" s="14" t="s">
        <v>32</v>
      </c>
      <c r="AX231" s="14" t="s">
        <v>84</v>
      </c>
      <c r="AY231" s="252" t="s">
        <v>127</v>
      </c>
    </row>
    <row r="232" s="2" customFormat="1" ht="24.15" customHeight="1">
      <c r="A232" s="37"/>
      <c r="B232" s="38"/>
      <c r="C232" s="217" t="s">
        <v>346</v>
      </c>
      <c r="D232" s="217" t="s">
        <v>130</v>
      </c>
      <c r="E232" s="218" t="s">
        <v>347</v>
      </c>
      <c r="F232" s="219" t="s">
        <v>348</v>
      </c>
      <c r="G232" s="220" t="s">
        <v>133</v>
      </c>
      <c r="H232" s="221">
        <v>26.775</v>
      </c>
      <c r="I232" s="222"/>
      <c r="J232" s="223">
        <f>ROUND(I232*H232,2)</f>
        <v>0</v>
      </c>
      <c r="K232" s="219" t="s">
        <v>1</v>
      </c>
      <c r="L232" s="43"/>
      <c r="M232" s="224" t="s">
        <v>1</v>
      </c>
      <c r="N232" s="225" t="s">
        <v>41</v>
      </c>
      <c r="O232" s="90"/>
      <c r="P232" s="226">
        <f>O232*H232</f>
        <v>0</v>
      </c>
      <c r="Q232" s="226">
        <v>0</v>
      </c>
      <c r="R232" s="226">
        <f>Q232*H232</f>
        <v>0</v>
      </c>
      <c r="S232" s="226">
        <v>0</v>
      </c>
      <c r="T232" s="227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228" t="s">
        <v>207</v>
      </c>
      <c r="AT232" s="228" t="s">
        <v>130</v>
      </c>
      <c r="AU232" s="228" t="s">
        <v>86</v>
      </c>
      <c r="AY232" s="16" t="s">
        <v>127</v>
      </c>
      <c r="BE232" s="229">
        <f>IF(N232="základní",J232,0)</f>
        <v>0</v>
      </c>
      <c r="BF232" s="229">
        <f>IF(N232="snížená",J232,0)</f>
        <v>0</v>
      </c>
      <c r="BG232" s="229">
        <f>IF(N232="zákl. přenesená",J232,0)</f>
        <v>0</v>
      </c>
      <c r="BH232" s="229">
        <f>IF(N232="sníž. přenesená",J232,0)</f>
        <v>0</v>
      </c>
      <c r="BI232" s="229">
        <f>IF(N232="nulová",J232,0)</f>
        <v>0</v>
      </c>
      <c r="BJ232" s="16" t="s">
        <v>84</v>
      </c>
      <c r="BK232" s="229">
        <f>ROUND(I232*H232,2)</f>
        <v>0</v>
      </c>
      <c r="BL232" s="16" t="s">
        <v>207</v>
      </c>
      <c r="BM232" s="228" t="s">
        <v>349</v>
      </c>
    </row>
    <row r="233" s="13" customFormat="1">
      <c r="A233" s="13"/>
      <c r="B233" s="230"/>
      <c r="C233" s="231"/>
      <c r="D233" s="232" t="s">
        <v>137</v>
      </c>
      <c r="E233" s="233" t="s">
        <v>1</v>
      </c>
      <c r="F233" s="234" t="s">
        <v>350</v>
      </c>
      <c r="G233" s="231"/>
      <c r="H233" s="235">
        <v>22.071</v>
      </c>
      <c r="I233" s="236"/>
      <c r="J233" s="231"/>
      <c r="K233" s="231"/>
      <c r="L233" s="237"/>
      <c r="M233" s="238"/>
      <c r="N233" s="239"/>
      <c r="O233" s="239"/>
      <c r="P233" s="239"/>
      <c r="Q233" s="239"/>
      <c r="R233" s="239"/>
      <c r="S233" s="239"/>
      <c r="T233" s="240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1" t="s">
        <v>137</v>
      </c>
      <c r="AU233" s="241" t="s">
        <v>86</v>
      </c>
      <c r="AV233" s="13" t="s">
        <v>86</v>
      </c>
      <c r="AW233" s="13" t="s">
        <v>32</v>
      </c>
      <c r="AX233" s="13" t="s">
        <v>76</v>
      </c>
      <c r="AY233" s="241" t="s">
        <v>127</v>
      </c>
    </row>
    <row r="234" s="13" customFormat="1">
      <c r="A234" s="13"/>
      <c r="B234" s="230"/>
      <c r="C234" s="231"/>
      <c r="D234" s="232" t="s">
        <v>137</v>
      </c>
      <c r="E234" s="233" t="s">
        <v>1</v>
      </c>
      <c r="F234" s="234" t="s">
        <v>351</v>
      </c>
      <c r="G234" s="231"/>
      <c r="H234" s="235">
        <v>4.704</v>
      </c>
      <c r="I234" s="236"/>
      <c r="J234" s="231"/>
      <c r="K234" s="231"/>
      <c r="L234" s="237"/>
      <c r="M234" s="238"/>
      <c r="N234" s="239"/>
      <c r="O234" s="239"/>
      <c r="P234" s="239"/>
      <c r="Q234" s="239"/>
      <c r="R234" s="239"/>
      <c r="S234" s="239"/>
      <c r="T234" s="240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1" t="s">
        <v>137</v>
      </c>
      <c r="AU234" s="241" t="s">
        <v>86</v>
      </c>
      <c r="AV234" s="13" t="s">
        <v>86</v>
      </c>
      <c r="AW234" s="13" t="s">
        <v>32</v>
      </c>
      <c r="AX234" s="13" t="s">
        <v>76</v>
      </c>
      <c r="AY234" s="241" t="s">
        <v>127</v>
      </c>
    </row>
    <row r="235" s="14" customFormat="1">
      <c r="A235" s="14"/>
      <c r="B235" s="242"/>
      <c r="C235" s="243"/>
      <c r="D235" s="232" t="s">
        <v>137</v>
      </c>
      <c r="E235" s="244" t="s">
        <v>1</v>
      </c>
      <c r="F235" s="245" t="s">
        <v>140</v>
      </c>
      <c r="G235" s="243"/>
      <c r="H235" s="246">
        <v>26.775000000000004</v>
      </c>
      <c r="I235" s="247"/>
      <c r="J235" s="243"/>
      <c r="K235" s="243"/>
      <c r="L235" s="248"/>
      <c r="M235" s="258"/>
      <c r="N235" s="259"/>
      <c r="O235" s="259"/>
      <c r="P235" s="259"/>
      <c r="Q235" s="259"/>
      <c r="R235" s="259"/>
      <c r="S235" s="259"/>
      <c r="T235" s="260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52" t="s">
        <v>137</v>
      </c>
      <c r="AU235" s="252" t="s">
        <v>86</v>
      </c>
      <c r="AV235" s="14" t="s">
        <v>135</v>
      </c>
      <c r="AW235" s="14" t="s">
        <v>32</v>
      </c>
      <c r="AX235" s="14" t="s">
        <v>84</v>
      </c>
      <c r="AY235" s="252" t="s">
        <v>127</v>
      </c>
    </row>
    <row r="236" s="2" customFormat="1" ht="6.96" customHeight="1">
      <c r="A236" s="37"/>
      <c r="B236" s="65"/>
      <c r="C236" s="66"/>
      <c r="D236" s="66"/>
      <c r="E236" s="66"/>
      <c r="F236" s="66"/>
      <c r="G236" s="66"/>
      <c r="H236" s="66"/>
      <c r="I236" s="66"/>
      <c r="J236" s="66"/>
      <c r="K236" s="66"/>
      <c r="L236" s="43"/>
      <c r="M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</row>
  </sheetData>
  <sheetProtection sheet="1" autoFilter="0" formatColumns="0" formatRows="0" objects="1" scenarios="1" spinCount="100000" saltValue="j/Avpgy6q+3mh1bdz2hXJJKBWlvPDZioImNMSdwxX9BrrDu6TkR5tKEUzne3H80GV6p7NwMVWGOaMcID1tZ36A==" hashValue="L1s7cnENvJdizfhUrHHPm3zrq3cKd7KlILMpWM/1btmy12hGsq6HUfjZorH/wHR3ebUeSHr82Fd9wBgEnH040A==" algorithmName="SHA-512" password="CC35"/>
  <autoFilter ref="C126:K235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89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86</v>
      </c>
    </row>
    <row r="4" s="1" customFormat="1" ht="24.96" customHeight="1">
      <c r="B4" s="19"/>
      <c r="D4" s="137" t="s">
        <v>93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Collaboratve learning space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94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352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353</v>
      </c>
      <c r="G12" s="37"/>
      <c r="H12" s="37"/>
      <c r="I12" s="139" t="s">
        <v>22</v>
      </c>
      <c r="J12" s="143" t="str">
        <f>'Rekapitulace stavby'!AN8</f>
        <v>5. 2. 2023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tr">
        <f>IF('Rekapitulace stavby'!AN10="","",'Rekapitulace stavby'!AN10)</f>
        <v/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tr">
        <f>IF('Rekapitulace stavby'!E11="","",'Rekapitulace stavby'!E11)</f>
        <v>SPŠ, OA a jazyková škola FM</v>
      </c>
      <c r="F15" s="37"/>
      <c r="G15" s="37"/>
      <c r="H15" s="37"/>
      <c r="I15" s="139" t="s">
        <v>27</v>
      </c>
      <c r="J15" s="142" t="str">
        <f>IF('Rekapitulace stavby'!AN11="","",'Rekapitulace stavby'!AN11)</f>
        <v/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28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27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30</v>
      </c>
      <c r="E20" s="37"/>
      <c r="F20" s="37"/>
      <c r="G20" s="37"/>
      <c r="H20" s="37"/>
      <c r="I20" s="139" t="s">
        <v>25</v>
      </c>
      <c r="J20" s="142" t="str">
        <f>IF('Rekapitulace stavby'!AN16="","",'Rekapitulace stavby'!AN16)</f>
        <v/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tr">
        <f>IF('Rekapitulace stavby'!E17="","",'Rekapitulace stavby'!E17)</f>
        <v>ATRIS s.r.o.</v>
      </c>
      <c r="F21" s="37"/>
      <c r="G21" s="37"/>
      <c r="H21" s="37"/>
      <c r="I21" s="139" t="s">
        <v>27</v>
      </c>
      <c r="J21" s="142" t="str">
        <f>IF('Rekapitulace stavby'!AN17="","",'Rekapitulace stavby'!AN17)</f>
        <v/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33</v>
      </c>
      <c r="E23" s="37"/>
      <c r="F23" s="37"/>
      <c r="G23" s="37"/>
      <c r="H23" s="37"/>
      <c r="I23" s="139" t="s">
        <v>25</v>
      </c>
      <c r="J23" s="142" t="str">
        <f>IF('Rekapitulace stavby'!AN19="","",'Rekapitulace stavby'!AN19)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tr">
        <f>IF('Rekapitulace stavby'!E20="","",'Rekapitulace stavby'!E20)</f>
        <v>Barbora Kyšková</v>
      </c>
      <c r="F24" s="37"/>
      <c r="G24" s="37"/>
      <c r="H24" s="37"/>
      <c r="I24" s="139" t="s">
        <v>27</v>
      </c>
      <c r="J24" s="142" t="str">
        <f>IF('Rekapitulace stavby'!AN20="","",'Rekapitulace stavby'!AN20)</f>
        <v/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35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36</v>
      </c>
      <c r="E30" s="37"/>
      <c r="F30" s="37"/>
      <c r="G30" s="37"/>
      <c r="H30" s="37"/>
      <c r="I30" s="37"/>
      <c r="J30" s="150">
        <f>ROUND(J122,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38</v>
      </c>
      <c r="G32" s="37"/>
      <c r="H32" s="37"/>
      <c r="I32" s="151" t="s">
        <v>37</v>
      </c>
      <c r="J32" s="151" t="s">
        <v>39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40</v>
      </c>
      <c r="E33" s="139" t="s">
        <v>41</v>
      </c>
      <c r="F33" s="153">
        <f>ROUND((SUM(BE122:BE197)),  2)</f>
        <v>0</v>
      </c>
      <c r="G33" s="37"/>
      <c r="H33" s="37"/>
      <c r="I33" s="154">
        <v>0.21</v>
      </c>
      <c r="J33" s="153">
        <f>ROUND(((SUM(BE122:BE197))*I33),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42</v>
      </c>
      <c r="F34" s="153">
        <f>ROUND((SUM(BF122:BF197)),  2)</f>
        <v>0</v>
      </c>
      <c r="G34" s="37"/>
      <c r="H34" s="37"/>
      <c r="I34" s="154">
        <v>0.15</v>
      </c>
      <c r="J34" s="153">
        <f>ROUND(((SUM(BF122:BF197))*I34),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43</v>
      </c>
      <c r="F35" s="153">
        <f>ROUND((SUM(BG122:BG197)),  2)</f>
        <v>0</v>
      </c>
      <c r="G35" s="37"/>
      <c r="H35" s="37"/>
      <c r="I35" s="154">
        <v>0.21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44</v>
      </c>
      <c r="F36" s="153">
        <f>ROUND((SUM(BH122:BH197)),  2)</f>
        <v>0</v>
      </c>
      <c r="G36" s="37"/>
      <c r="H36" s="37"/>
      <c r="I36" s="154">
        <v>0.15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45</v>
      </c>
      <c r="F37" s="153">
        <f>ROUND((SUM(BI122:BI197)),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46</v>
      </c>
      <c r="E39" s="157"/>
      <c r="F39" s="157"/>
      <c r="G39" s="158" t="s">
        <v>47</v>
      </c>
      <c r="H39" s="159" t="s">
        <v>48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49</v>
      </c>
      <c r="E50" s="163"/>
      <c r="F50" s="163"/>
      <c r="G50" s="162" t="s">
        <v>50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51</v>
      </c>
      <c r="E61" s="165"/>
      <c r="F61" s="166" t="s">
        <v>52</v>
      </c>
      <c r="G61" s="164" t="s">
        <v>51</v>
      </c>
      <c r="H61" s="165"/>
      <c r="I61" s="165"/>
      <c r="J61" s="167" t="s">
        <v>52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53</v>
      </c>
      <c r="E65" s="168"/>
      <c r="F65" s="168"/>
      <c r="G65" s="162" t="s">
        <v>54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51</v>
      </c>
      <c r="E76" s="165"/>
      <c r="F76" s="166" t="s">
        <v>52</v>
      </c>
      <c r="G76" s="164" t="s">
        <v>51</v>
      </c>
      <c r="H76" s="165"/>
      <c r="I76" s="165"/>
      <c r="J76" s="167" t="s">
        <v>52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96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>Collaboratve learning space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94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 xml:space="preserve">002 - Elektroinstalace 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 xml:space="preserve"> </v>
      </c>
      <c r="G89" s="39"/>
      <c r="H89" s="39"/>
      <c r="I89" s="31" t="s">
        <v>22</v>
      </c>
      <c r="J89" s="78" t="str">
        <f>IF(J12="","",J12)</f>
        <v>5. 2. 2023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SPŠ, OA a jazyková škola FM</v>
      </c>
      <c r="G91" s="39"/>
      <c r="H91" s="39"/>
      <c r="I91" s="31" t="s">
        <v>30</v>
      </c>
      <c r="J91" s="35" t="str">
        <f>E21</f>
        <v>ATRIS s.r.o.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31" t="s">
        <v>33</v>
      </c>
      <c r="J92" s="35" t="str">
        <f>E24</f>
        <v>Barbora Kyšková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97</v>
      </c>
      <c r="D94" s="175"/>
      <c r="E94" s="175"/>
      <c r="F94" s="175"/>
      <c r="G94" s="175"/>
      <c r="H94" s="175"/>
      <c r="I94" s="175"/>
      <c r="J94" s="176" t="s">
        <v>98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99</v>
      </c>
      <c r="D96" s="39"/>
      <c r="E96" s="39"/>
      <c r="F96" s="39"/>
      <c r="G96" s="39"/>
      <c r="H96" s="39"/>
      <c r="I96" s="39"/>
      <c r="J96" s="109">
        <f>J122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100</v>
      </c>
    </row>
    <row r="97" s="9" customFormat="1" ht="24.96" customHeight="1">
      <c r="A97" s="9"/>
      <c r="B97" s="178"/>
      <c r="C97" s="179"/>
      <c r="D97" s="180" t="s">
        <v>354</v>
      </c>
      <c r="E97" s="181"/>
      <c r="F97" s="181"/>
      <c r="G97" s="181"/>
      <c r="H97" s="181"/>
      <c r="I97" s="181"/>
      <c r="J97" s="182">
        <f>J123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78"/>
      <c r="C98" s="179"/>
      <c r="D98" s="180" t="s">
        <v>355</v>
      </c>
      <c r="E98" s="181"/>
      <c r="F98" s="181"/>
      <c r="G98" s="181"/>
      <c r="H98" s="181"/>
      <c r="I98" s="181"/>
      <c r="J98" s="182">
        <f>J142</f>
        <v>0</v>
      </c>
      <c r="K98" s="179"/>
      <c r="L98" s="183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78"/>
      <c r="C99" s="179"/>
      <c r="D99" s="180" t="s">
        <v>356</v>
      </c>
      <c r="E99" s="181"/>
      <c r="F99" s="181"/>
      <c r="G99" s="181"/>
      <c r="H99" s="181"/>
      <c r="I99" s="181"/>
      <c r="J99" s="182">
        <f>J146</f>
        <v>0</v>
      </c>
      <c r="K99" s="179"/>
      <c r="L99" s="18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78"/>
      <c r="C100" s="179"/>
      <c r="D100" s="180" t="s">
        <v>357</v>
      </c>
      <c r="E100" s="181"/>
      <c r="F100" s="181"/>
      <c r="G100" s="181"/>
      <c r="H100" s="181"/>
      <c r="I100" s="181"/>
      <c r="J100" s="182">
        <f>J157</f>
        <v>0</v>
      </c>
      <c r="K100" s="179"/>
      <c r="L100" s="183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78"/>
      <c r="C101" s="179"/>
      <c r="D101" s="180" t="s">
        <v>358</v>
      </c>
      <c r="E101" s="181"/>
      <c r="F101" s="181"/>
      <c r="G101" s="181"/>
      <c r="H101" s="181"/>
      <c r="I101" s="181"/>
      <c r="J101" s="182">
        <f>J181</f>
        <v>0</v>
      </c>
      <c r="K101" s="179"/>
      <c r="L101" s="183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78"/>
      <c r="C102" s="179"/>
      <c r="D102" s="180" t="s">
        <v>359</v>
      </c>
      <c r="E102" s="181"/>
      <c r="F102" s="181"/>
      <c r="G102" s="181"/>
      <c r="H102" s="181"/>
      <c r="I102" s="181"/>
      <c r="J102" s="182">
        <f>J186</f>
        <v>0</v>
      </c>
      <c r="K102" s="179"/>
      <c r="L102" s="183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2" customFormat="1" ht="21.84" customHeight="1">
      <c r="A103" s="37"/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62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6.96" customHeight="1">
      <c r="A104" s="37"/>
      <c r="B104" s="65"/>
      <c r="C104" s="66"/>
      <c r="D104" s="66"/>
      <c r="E104" s="66"/>
      <c r="F104" s="66"/>
      <c r="G104" s="66"/>
      <c r="H104" s="66"/>
      <c r="I104" s="66"/>
      <c r="J104" s="66"/>
      <c r="K104" s="66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8" s="2" customFormat="1" ht="6.96" customHeight="1">
      <c r="A108" s="37"/>
      <c r="B108" s="67"/>
      <c r="C108" s="68"/>
      <c r="D108" s="68"/>
      <c r="E108" s="68"/>
      <c r="F108" s="68"/>
      <c r="G108" s="68"/>
      <c r="H108" s="68"/>
      <c r="I108" s="68"/>
      <c r="J108" s="68"/>
      <c r="K108" s="68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24.96" customHeight="1">
      <c r="A109" s="37"/>
      <c r="B109" s="38"/>
      <c r="C109" s="22" t="s">
        <v>112</v>
      </c>
      <c r="D109" s="39"/>
      <c r="E109" s="39"/>
      <c r="F109" s="39"/>
      <c r="G109" s="39"/>
      <c r="H109" s="39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16</v>
      </c>
      <c r="D111" s="39"/>
      <c r="E111" s="39"/>
      <c r="F111" s="39"/>
      <c r="G111" s="39"/>
      <c r="H111" s="39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6.5" customHeight="1">
      <c r="A112" s="37"/>
      <c r="B112" s="38"/>
      <c r="C112" s="39"/>
      <c r="D112" s="39"/>
      <c r="E112" s="173" t="str">
        <f>E7</f>
        <v>Collaboratve learning space</v>
      </c>
      <c r="F112" s="31"/>
      <c r="G112" s="31"/>
      <c r="H112" s="31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94</v>
      </c>
      <c r="D113" s="39"/>
      <c r="E113" s="39"/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6.5" customHeight="1">
      <c r="A114" s="37"/>
      <c r="B114" s="38"/>
      <c r="C114" s="39"/>
      <c r="D114" s="39"/>
      <c r="E114" s="75" t="str">
        <f>E9</f>
        <v xml:space="preserve">002 - Elektroinstalace </v>
      </c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20</v>
      </c>
      <c r="D116" s="39"/>
      <c r="E116" s="39"/>
      <c r="F116" s="26" t="str">
        <f>F12</f>
        <v xml:space="preserve"> </v>
      </c>
      <c r="G116" s="39"/>
      <c r="H116" s="39"/>
      <c r="I116" s="31" t="s">
        <v>22</v>
      </c>
      <c r="J116" s="78" t="str">
        <f>IF(J12="","",J12)</f>
        <v>5. 2. 2023</v>
      </c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5.15" customHeight="1">
      <c r="A118" s="37"/>
      <c r="B118" s="38"/>
      <c r="C118" s="31" t="s">
        <v>24</v>
      </c>
      <c r="D118" s="39"/>
      <c r="E118" s="39"/>
      <c r="F118" s="26" t="str">
        <f>E15</f>
        <v>SPŠ, OA a jazyková škola FM</v>
      </c>
      <c r="G118" s="39"/>
      <c r="H118" s="39"/>
      <c r="I118" s="31" t="s">
        <v>30</v>
      </c>
      <c r="J118" s="35" t="str">
        <f>E21</f>
        <v>ATRIS s.r.o.</v>
      </c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5.15" customHeight="1">
      <c r="A119" s="37"/>
      <c r="B119" s="38"/>
      <c r="C119" s="31" t="s">
        <v>28</v>
      </c>
      <c r="D119" s="39"/>
      <c r="E119" s="39"/>
      <c r="F119" s="26" t="str">
        <f>IF(E18="","",E18)</f>
        <v>Vyplň údaj</v>
      </c>
      <c r="G119" s="39"/>
      <c r="H119" s="39"/>
      <c r="I119" s="31" t="s">
        <v>33</v>
      </c>
      <c r="J119" s="35" t="str">
        <f>E24</f>
        <v>Barbora Kyšková</v>
      </c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0.32" customHeight="1">
      <c r="A120" s="37"/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11" customFormat="1" ht="29.28" customHeight="1">
      <c r="A121" s="190"/>
      <c r="B121" s="191"/>
      <c r="C121" s="192" t="s">
        <v>113</v>
      </c>
      <c r="D121" s="193" t="s">
        <v>61</v>
      </c>
      <c r="E121" s="193" t="s">
        <v>57</v>
      </c>
      <c r="F121" s="193" t="s">
        <v>58</v>
      </c>
      <c r="G121" s="193" t="s">
        <v>114</v>
      </c>
      <c r="H121" s="193" t="s">
        <v>115</v>
      </c>
      <c r="I121" s="193" t="s">
        <v>116</v>
      </c>
      <c r="J121" s="193" t="s">
        <v>98</v>
      </c>
      <c r="K121" s="194" t="s">
        <v>117</v>
      </c>
      <c r="L121" s="195"/>
      <c r="M121" s="99" t="s">
        <v>1</v>
      </c>
      <c r="N121" s="100" t="s">
        <v>40</v>
      </c>
      <c r="O121" s="100" t="s">
        <v>118</v>
      </c>
      <c r="P121" s="100" t="s">
        <v>119</v>
      </c>
      <c r="Q121" s="100" t="s">
        <v>120</v>
      </c>
      <c r="R121" s="100" t="s">
        <v>121</v>
      </c>
      <c r="S121" s="100" t="s">
        <v>122</v>
      </c>
      <c r="T121" s="101" t="s">
        <v>123</v>
      </c>
      <c r="U121" s="190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</row>
    <row r="122" s="2" customFormat="1" ht="22.8" customHeight="1">
      <c r="A122" s="37"/>
      <c r="B122" s="38"/>
      <c r="C122" s="106" t="s">
        <v>124</v>
      </c>
      <c r="D122" s="39"/>
      <c r="E122" s="39"/>
      <c r="F122" s="39"/>
      <c r="G122" s="39"/>
      <c r="H122" s="39"/>
      <c r="I122" s="39"/>
      <c r="J122" s="196">
        <f>BK122</f>
        <v>0</v>
      </c>
      <c r="K122" s="39"/>
      <c r="L122" s="43"/>
      <c r="M122" s="102"/>
      <c r="N122" s="197"/>
      <c r="O122" s="103"/>
      <c r="P122" s="198">
        <f>P123+P142+P146+P157+P181+P186</f>
        <v>0</v>
      </c>
      <c r="Q122" s="103"/>
      <c r="R122" s="198">
        <f>R123+R142+R146+R157+R181+R186</f>
        <v>0</v>
      </c>
      <c r="S122" s="103"/>
      <c r="T122" s="199">
        <f>T123+T142+T146+T157+T181+T186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6" t="s">
        <v>75</v>
      </c>
      <c r="AU122" s="16" t="s">
        <v>100</v>
      </c>
      <c r="BK122" s="200">
        <f>BK123+BK142+BK146+BK157+BK181+BK186</f>
        <v>0</v>
      </c>
    </row>
    <row r="123" s="12" customFormat="1" ht="25.92" customHeight="1">
      <c r="A123" s="12"/>
      <c r="B123" s="201"/>
      <c r="C123" s="202"/>
      <c r="D123" s="203" t="s">
        <v>75</v>
      </c>
      <c r="E123" s="204" t="s">
        <v>360</v>
      </c>
      <c r="F123" s="204" t="s">
        <v>361</v>
      </c>
      <c r="G123" s="202"/>
      <c r="H123" s="202"/>
      <c r="I123" s="205"/>
      <c r="J123" s="206">
        <f>BK123</f>
        <v>0</v>
      </c>
      <c r="K123" s="202"/>
      <c r="L123" s="207"/>
      <c r="M123" s="208"/>
      <c r="N123" s="209"/>
      <c r="O123" s="209"/>
      <c r="P123" s="210">
        <f>SUM(P124:P141)</f>
        <v>0</v>
      </c>
      <c r="Q123" s="209"/>
      <c r="R123" s="210">
        <f>SUM(R124:R141)</f>
        <v>0</v>
      </c>
      <c r="S123" s="209"/>
      <c r="T123" s="211">
        <f>SUM(T124:T141)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2" t="s">
        <v>84</v>
      </c>
      <c r="AT123" s="213" t="s">
        <v>75</v>
      </c>
      <c r="AU123" s="213" t="s">
        <v>76</v>
      </c>
      <c r="AY123" s="212" t="s">
        <v>127</v>
      </c>
      <c r="BK123" s="214">
        <f>SUM(BK124:BK141)</f>
        <v>0</v>
      </c>
    </row>
    <row r="124" s="2" customFormat="1" ht="16.5" customHeight="1">
      <c r="A124" s="37"/>
      <c r="B124" s="38"/>
      <c r="C124" s="217" t="s">
        <v>84</v>
      </c>
      <c r="D124" s="217" t="s">
        <v>130</v>
      </c>
      <c r="E124" s="218" t="s">
        <v>362</v>
      </c>
      <c r="F124" s="219" t="s">
        <v>363</v>
      </c>
      <c r="G124" s="220" t="s">
        <v>308</v>
      </c>
      <c r="H124" s="221">
        <v>30</v>
      </c>
      <c r="I124" s="222"/>
      <c r="J124" s="223">
        <f>ROUND(I124*H124,2)</f>
        <v>0</v>
      </c>
      <c r="K124" s="219" t="s">
        <v>1</v>
      </c>
      <c r="L124" s="43"/>
      <c r="M124" s="224" t="s">
        <v>1</v>
      </c>
      <c r="N124" s="225" t="s">
        <v>41</v>
      </c>
      <c r="O124" s="90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28" t="s">
        <v>135</v>
      </c>
      <c r="AT124" s="228" t="s">
        <v>130</v>
      </c>
      <c r="AU124" s="228" t="s">
        <v>84</v>
      </c>
      <c r="AY124" s="16" t="s">
        <v>127</v>
      </c>
      <c r="BE124" s="229">
        <f>IF(N124="základní",J124,0)</f>
        <v>0</v>
      </c>
      <c r="BF124" s="229">
        <f>IF(N124="snížená",J124,0)</f>
        <v>0</v>
      </c>
      <c r="BG124" s="229">
        <f>IF(N124="zákl. přenesená",J124,0)</f>
        <v>0</v>
      </c>
      <c r="BH124" s="229">
        <f>IF(N124="sníž. přenesená",J124,0)</f>
        <v>0</v>
      </c>
      <c r="BI124" s="229">
        <f>IF(N124="nulová",J124,0)</f>
        <v>0</v>
      </c>
      <c r="BJ124" s="16" t="s">
        <v>84</v>
      </c>
      <c r="BK124" s="229">
        <f>ROUND(I124*H124,2)</f>
        <v>0</v>
      </c>
      <c r="BL124" s="16" t="s">
        <v>135</v>
      </c>
      <c r="BM124" s="228" t="s">
        <v>86</v>
      </c>
    </row>
    <row r="125" s="2" customFormat="1" ht="16.5" customHeight="1">
      <c r="A125" s="37"/>
      <c r="B125" s="38"/>
      <c r="C125" s="217" t="s">
        <v>86</v>
      </c>
      <c r="D125" s="217" t="s">
        <v>130</v>
      </c>
      <c r="E125" s="218" t="s">
        <v>364</v>
      </c>
      <c r="F125" s="219" t="s">
        <v>365</v>
      </c>
      <c r="G125" s="220" t="s">
        <v>308</v>
      </c>
      <c r="H125" s="221">
        <v>35</v>
      </c>
      <c r="I125" s="222"/>
      <c r="J125" s="223">
        <f>ROUND(I125*H125,2)</f>
        <v>0</v>
      </c>
      <c r="K125" s="219" t="s">
        <v>1</v>
      </c>
      <c r="L125" s="43"/>
      <c r="M125" s="224" t="s">
        <v>1</v>
      </c>
      <c r="N125" s="225" t="s">
        <v>41</v>
      </c>
      <c r="O125" s="90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28" t="s">
        <v>135</v>
      </c>
      <c r="AT125" s="228" t="s">
        <v>130</v>
      </c>
      <c r="AU125" s="228" t="s">
        <v>84</v>
      </c>
      <c r="AY125" s="16" t="s">
        <v>127</v>
      </c>
      <c r="BE125" s="229">
        <f>IF(N125="základní",J125,0)</f>
        <v>0</v>
      </c>
      <c r="BF125" s="229">
        <f>IF(N125="snížená",J125,0)</f>
        <v>0</v>
      </c>
      <c r="BG125" s="229">
        <f>IF(N125="zákl. přenesená",J125,0)</f>
        <v>0</v>
      </c>
      <c r="BH125" s="229">
        <f>IF(N125="sníž. přenesená",J125,0)</f>
        <v>0</v>
      </c>
      <c r="BI125" s="229">
        <f>IF(N125="nulová",J125,0)</f>
        <v>0</v>
      </c>
      <c r="BJ125" s="16" t="s">
        <v>84</v>
      </c>
      <c r="BK125" s="229">
        <f>ROUND(I125*H125,2)</f>
        <v>0</v>
      </c>
      <c r="BL125" s="16" t="s">
        <v>135</v>
      </c>
      <c r="BM125" s="228" t="s">
        <v>135</v>
      </c>
    </row>
    <row r="126" s="2" customFormat="1" ht="16.5" customHeight="1">
      <c r="A126" s="37"/>
      <c r="B126" s="38"/>
      <c r="C126" s="217" t="s">
        <v>144</v>
      </c>
      <c r="D126" s="217" t="s">
        <v>130</v>
      </c>
      <c r="E126" s="218" t="s">
        <v>366</v>
      </c>
      <c r="F126" s="219" t="s">
        <v>367</v>
      </c>
      <c r="G126" s="220" t="s">
        <v>368</v>
      </c>
      <c r="H126" s="221">
        <v>19</v>
      </c>
      <c r="I126" s="222"/>
      <c r="J126" s="223">
        <f>ROUND(I126*H126,2)</f>
        <v>0</v>
      </c>
      <c r="K126" s="219" t="s">
        <v>1</v>
      </c>
      <c r="L126" s="43"/>
      <c r="M126" s="224" t="s">
        <v>1</v>
      </c>
      <c r="N126" s="225" t="s">
        <v>41</v>
      </c>
      <c r="O126" s="90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28" t="s">
        <v>135</v>
      </c>
      <c r="AT126" s="228" t="s">
        <v>130</v>
      </c>
      <c r="AU126" s="228" t="s">
        <v>84</v>
      </c>
      <c r="AY126" s="16" t="s">
        <v>127</v>
      </c>
      <c r="BE126" s="229">
        <f>IF(N126="základní",J126,0)</f>
        <v>0</v>
      </c>
      <c r="BF126" s="229">
        <f>IF(N126="snížená",J126,0)</f>
        <v>0</v>
      </c>
      <c r="BG126" s="229">
        <f>IF(N126="zákl. přenesená",J126,0)</f>
        <v>0</v>
      </c>
      <c r="BH126" s="229">
        <f>IF(N126="sníž. přenesená",J126,0)</f>
        <v>0</v>
      </c>
      <c r="BI126" s="229">
        <f>IF(N126="nulová",J126,0)</f>
        <v>0</v>
      </c>
      <c r="BJ126" s="16" t="s">
        <v>84</v>
      </c>
      <c r="BK126" s="229">
        <f>ROUND(I126*H126,2)</f>
        <v>0</v>
      </c>
      <c r="BL126" s="16" t="s">
        <v>135</v>
      </c>
      <c r="BM126" s="228" t="s">
        <v>128</v>
      </c>
    </row>
    <row r="127" s="2" customFormat="1" ht="16.5" customHeight="1">
      <c r="A127" s="37"/>
      <c r="B127" s="38"/>
      <c r="C127" s="217" t="s">
        <v>135</v>
      </c>
      <c r="D127" s="217" t="s">
        <v>130</v>
      </c>
      <c r="E127" s="218" t="s">
        <v>369</v>
      </c>
      <c r="F127" s="219" t="s">
        <v>370</v>
      </c>
      <c r="G127" s="220" t="s">
        <v>368</v>
      </c>
      <c r="H127" s="221">
        <v>6</v>
      </c>
      <c r="I127" s="222"/>
      <c r="J127" s="223">
        <f>ROUND(I127*H127,2)</f>
        <v>0</v>
      </c>
      <c r="K127" s="219" t="s">
        <v>1</v>
      </c>
      <c r="L127" s="43"/>
      <c r="M127" s="224" t="s">
        <v>1</v>
      </c>
      <c r="N127" s="225" t="s">
        <v>41</v>
      </c>
      <c r="O127" s="9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28" t="s">
        <v>135</v>
      </c>
      <c r="AT127" s="228" t="s">
        <v>130</v>
      </c>
      <c r="AU127" s="228" t="s">
        <v>84</v>
      </c>
      <c r="AY127" s="16" t="s">
        <v>127</v>
      </c>
      <c r="BE127" s="229">
        <f>IF(N127="základní",J127,0)</f>
        <v>0</v>
      </c>
      <c r="BF127" s="229">
        <f>IF(N127="snížená",J127,0)</f>
        <v>0</v>
      </c>
      <c r="BG127" s="229">
        <f>IF(N127="zákl. přenesená",J127,0)</f>
        <v>0</v>
      </c>
      <c r="BH127" s="229">
        <f>IF(N127="sníž. přenesená",J127,0)</f>
        <v>0</v>
      </c>
      <c r="BI127" s="229">
        <f>IF(N127="nulová",J127,0)</f>
        <v>0</v>
      </c>
      <c r="BJ127" s="16" t="s">
        <v>84</v>
      </c>
      <c r="BK127" s="229">
        <f>ROUND(I127*H127,2)</f>
        <v>0</v>
      </c>
      <c r="BL127" s="16" t="s">
        <v>135</v>
      </c>
      <c r="BM127" s="228" t="s">
        <v>169</v>
      </c>
    </row>
    <row r="128" s="2" customFormat="1" ht="24.15" customHeight="1">
      <c r="A128" s="37"/>
      <c r="B128" s="38"/>
      <c r="C128" s="217" t="s">
        <v>152</v>
      </c>
      <c r="D128" s="217" t="s">
        <v>130</v>
      </c>
      <c r="E128" s="218" t="s">
        <v>371</v>
      </c>
      <c r="F128" s="219" t="s">
        <v>372</v>
      </c>
      <c r="G128" s="220" t="s">
        <v>308</v>
      </c>
      <c r="H128" s="221">
        <v>20</v>
      </c>
      <c r="I128" s="222"/>
      <c r="J128" s="223">
        <f>ROUND(I128*H128,2)</f>
        <v>0</v>
      </c>
      <c r="K128" s="219" t="s">
        <v>1</v>
      </c>
      <c r="L128" s="43"/>
      <c r="M128" s="224" t="s">
        <v>1</v>
      </c>
      <c r="N128" s="225" t="s">
        <v>41</v>
      </c>
      <c r="O128" s="90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28" t="s">
        <v>135</v>
      </c>
      <c r="AT128" s="228" t="s">
        <v>130</v>
      </c>
      <c r="AU128" s="228" t="s">
        <v>84</v>
      </c>
      <c r="AY128" s="16" t="s">
        <v>127</v>
      </c>
      <c r="BE128" s="229">
        <f>IF(N128="základní",J128,0)</f>
        <v>0</v>
      </c>
      <c r="BF128" s="229">
        <f>IF(N128="snížená",J128,0)</f>
        <v>0</v>
      </c>
      <c r="BG128" s="229">
        <f>IF(N128="zákl. přenesená",J128,0)</f>
        <v>0</v>
      </c>
      <c r="BH128" s="229">
        <f>IF(N128="sníž. přenesená",J128,0)</f>
        <v>0</v>
      </c>
      <c r="BI128" s="229">
        <f>IF(N128="nulová",J128,0)</f>
        <v>0</v>
      </c>
      <c r="BJ128" s="16" t="s">
        <v>84</v>
      </c>
      <c r="BK128" s="229">
        <f>ROUND(I128*H128,2)</f>
        <v>0</v>
      </c>
      <c r="BL128" s="16" t="s">
        <v>135</v>
      </c>
      <c r="BM128" s="228" t="s">
        <v>180</v>
      </c>
    </row>
    <row r="129" s="2" customFormat="1" ht="16.5" customHeight="1">
      <c r="A129" s="37"/>
      <c r="B129" s="38"/>
      <c r="C129" s="217" t="s">
        <v>128</v>
      </c>
      <c r="D129" s="217" t="s">
        <v>130</v>
      </c>
      <c r="E129" s="218" t="s">
        <v>373</v>
      </c>
      <c r="F129" s="219" t="s">
        <v>374</v>
      </c>
      <c r="G129" s="220" t="s">
        <v>368</v>
      </c>
      <c r="H129" s="221">
        <v>4</v>
      </c>
      <c r="I129" s="222"/>
      <c r="J129" s="223">
        <f>ROUND(I129*H129,2)</f>
        <v>0</v>
      </c>
      <c r="K129" s="219" t="s">
        <v>1</v>
      </c>
      <c r="L129" s="43"/>
      <c r="M129" s="224" t="s">
        <v>1</v>
      </c>
      <c r="N129" s="225" t="s">
        <v>41</v>
      </c>
      <c r="O129" s="9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28" t="s">
        <v>135</v>
      </c>
      <c r="AT129" s="228" t="s">
        <v>130</v>
      </c>
      <c r="AU129" s="228" t="s">
        <v>84</v>
      </c>
      <c r="AY129" s="16" t="s">
        <v>127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16" t="s">
        <v>84</v>
      </c>
      <c r="BK129" s="229">
        <f>ROUND(I129*H129,2)</f>
        <v>0</v>
      </c>
      <c r="BL129" s="16" t="s">
        <v>135</v>
      </c>
      <c r="BM129" s="228" t="s">
        <v>188</v>
      </c>
    </row>
    <row r="130" s="2" customFormat="1" ht="16.5" customHeight="1">
      <c r="A130" s="37"/>
      <c r="B130" s="38"/>
      <c r="C130" s="217" t="s">
        <v>162</v>
      </c>
      <c r="D130" s="217" t="s">
        <v>130</v>
      </c>
      <c r="E130" s="218" t="s">
        <v>375</v>
      </c>
      <c r="F130" s="219" t="s">
        <v>376</v>
      </c>
      <c r="G130" s="220" t="s">
        <v>368</v>
      </c>
      <c r="H130" s="221">
        <v>6</v>
      </c>
      <c r="I130" s="222"/>
      <c r="J130" s="223">
        <f>ROUND(I130*H130,2)</f>
        <v>0</v>
      </c>
      <c r="K130" s="219" t="s">
        <v>1</v>
      </c>
      <c r="L130" s="43"/>
      <c r="M130" s="224" t="s">
        <v>1</v>
      </c>
      <c r="N130" s="225" t="s">
        <v>41</v>
      </c>
      <c r="O130" s="90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28" t="s">
        <v>135</v>
      </c>
      <c r="AT130" s="228" t="s">
        <v>130</v>
      </c>
      <c r="AU130" s="228" t="s">
        <v>84</v>
      </c>
      <c r="AY130" s="16" t="s">
        <v>127</v>
      </c>
      <c r="BE130" s="229">
        <f>IF(N130="základní",J130,0)</f>
        <v>0</v>
      </c>
      <c r="BF130" s="229">
        <f>IF(N130="snížená",J130,0)</f>
        <v>0</v>
      </c>
      <c r="BG130" s="229">
        <f>IF(N130="zákl. přenesená",J130,0)</f>
        <v>0</v>
      </c>
      <c r="BH130" s="229">
        <f>IF(N130="sníž. přenesená",J130,0)</f>
        <v>0</v>
      </c>
      <c r="BI130" s="229">
        <f>IF(N130="nulová",J130,0)</f>
        <v>0</v>
      </c>
      <c r="BJ130" s="16" t="s">
        <v>84</v>
      </c>
      <c r="BK130" s="229">
        <f>ROUND(I130*H130,2)</f>
        <v>0</v>
      </c>
      <c r="BL130" s="16" t="s">
        <v>135</v>
      </c>
      <c r="BM130" s="228" t="s">
        <v>196</v>
      </c>
    </row>
    <row r="131" s="2" customFormat="1" ht="16.5" customHeight="1">
      <c r="A131" s="37"/>
      <c r="B131" s="38"/>
      <c r="C131" s="217" t="s">
        <v>169</v>
      </c>
      <c r="D131" s="217" t="s">
        <v>130</v>
      </c>
      <c r="E131" s="218" t="s">
        <v>377</v>
      </c>
      <c r="F131" s="219" t="s">
        <v>378</v>
      </c>
      <c r="G131" s="220" t="s">
        <v>368</v>
      </c>
      <c r="H131" s="221">
        <v>6</v>
      </c>
      <c r="I131" s="222"/>
      <c r="J131" s="223">
        <f>ROUND(I131*H131,2)</f>
        <v>0</v>
      </c>
      <c r="K131" s="219" t="s">
        <v>1</v>
      </c>
      <c r="L131" s="43"/>
      <c r="M131" s="224" t="s">
        <v>1</v>
      </c>
      <c r="N131" s="225" t="s">
        <v>41</v>
      </c>
      <c r="O131" s="9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28" t="s">
        <v>135</v>
      </c>
      <c r="AT131" s="228" t="s">
        <v>130</v>
      </c>
      <c r="AU131" s="228" t="s">
        <v>84</v>
      </c>
      <c r="AY131" s="16" t="s">
        <v>127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16" t="s">
        <v>84</v>
      </c>
      <c r="BK131" s="229">
        <f>ROUND(I131*H131,2)</f>
        <v>0</v>
      </c>
      <c r="BL131" s="16" t="s">
        <v>135</v>
      </c>
      <c r="BM131" s="228" t="s">
        <v>207</v>
      </c>
    </row>
    <row r="132" s="2" customFormat="1" ht="16.5" customHeight="1">
      <c r="A132" s="37"/>
      <c r="B132" s="38"/>
      <c r="C132" s="217" t="s">
        <v>167</v>
      </c>
      <c r="D132" s="217" t="s">
        <v>130</v>
      </c>
      <c r="E132" s="218" t="s">
        <v>379</v>
      </c>
      <c r="F132" s="219" t="s">
        <v>380</v>
      </c>
      <c r="G132" s="220" t="s">
        <v>368</v>
      </c>
      <c r="H132" s="221">
        <v>1</v>
      </c>
      <c r="I132" s="222"/>
      <c r="J132" s="223">
        <f>ROUND(I132*H132,2)</f>
        <v>0</v>
      </c>
      <c r="K132" s="219" t="s">
        <v>1</v>
      </c>
      <c r="L132" s="43"/>
      <c r="M132" s="224" t="s">
        <v>1</v>
      </c>
      <c r="N132" s="225" t="s">
        <v>41</v>
      </c>
      <c r="O132" s="90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28" t="s">
        <v>135</v>
      </c>
      <c r="AT132" s="228" t="s">
        <v>130</v>
      </c>
      <c r="AU132" s="228" t="s">
        <v>84</v>
      </c>
      <c r="AY132" s="16" t="s">
        <v>127</v>
      </c>
      <c r="BE132" s="229">
        <f>IF(N132="základní",J132,0)</f>
        <v>0</v>
      </c>
      <c r="BF132" s="229">
        <f>IF(N132="snížená",J132,0)</f>
        <v>0</v>
      </c>
      <c r="BG132" s="229">
        <f>IF(N132="zákl. přenesená",J132,0)</f>
        <v>0</v>
      </c>
      <c r="BH132" s="229">
        <f>IF(N132="sníž. přenesená",J132,0)</f>
        <v>0</v>
      </c>
      <c r="BI132" s="229">
        <f>IF(N132="nulová",J132,0)</f>
        <v>0</v>
      </c>
      <c r="BJ132" s="16" t="s">
        <v>84</v>
      </c>
      <c r="BK132" s="229">
        <f>ROUND(I132*H132,2)</f>
        <v>0</v>
      </c>
      <c r="BL132" s="16" t="s">
        <v>135</v>
      </c>
      <c r="BM132" s="228" t="s">
        <v>222</v>
      </c>
    </row>
    <row r="133" s="2" customFormat="1" ht="21.75" customHeight="1">
      <c r="A133" s="37"/>
      <c r="B133" s="38"/>
      <c r="C133" s="217" t="s">
        <v>180</v>
      </c>
      <c r="D133" s="217" t="s">
        <v>130</v>
      </c>
      <c r="E133" s="218" t="s">
        <v>381</v>
      </c>
      <c r="F133" s="219" t="s">
        <v>382</v>
      </c>
      <c r="G133" s="220" t="s">
        <v>368</v>
      </c>
      <c r="H133" s="221">
        <v>5</v>
      </c>
      <c r="I133" s="222"/>
      <c r="J133" s="223">
        <f>ROUND(I133*H133,2)</f>
        <v>0</v>
      </c>
      <c r="K133" s="219" t="s">
        <v>1</v>
      </c>
      <c r="L133" s="43"/>
      <c r="M133" s="224" t="s">
        <v>1</v>
      </c>
      <c r="N133" s="225" t="s">
        <v>41</v>
      </c>
      <c r="O133" s="90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28" t="s">
        <v>135</v>
      </c>
      <c r="AT133" s="228" t="s">
        <v>130</v>
      </c>
      <c r="AU133" s="228" t="s">
        <v>84</v>
      </c>
      <c r="AY133" s="16" t="s">
        <v>127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16" t="s">
        <v>84</v>
      </c>
      <c r="BK133" s="229">
        <f>ROUND(I133*H133,2)</f>
        <v>0</v>
      </c>
      <c r="BL133" s="16" t="s">
        <v>135</v>
      </c>
      <c r="BM133" s="228" t="s">
        <v>231</v>
      </c>
    </row>
    <row r="134" s="2" customFormat="1" ht="21.75" customHeight="1">
      <c r="A134" s="37"/>
      <c r="B134" s="38"/>
      <c r="C134" s="217" t="s">
        <v>184</v>
      </c>
      <c r="D134" s="217" t="s">
        <v>130</v>
      </c>
      <c r="E134" s="218" t="s">
        <v>383</v>
      </c>
      <c r="F134" s="219" t="s">
        <v>384</v>
      </c>
      <c r="G134" s="220" t="s">
        <v>385</v>
      </c>
      <c r="H134" s="221">
        <v>12</v>
      </c>
      <c r="I134" s="222"/>
      <c r="J134" s="223">
        <f>ROUND(I134*H134,2)</f>
        <v>0</v>
      </c>
      <c r="K134" s="219" t="s">
        <v>1</v>
      </c>
      <c r="L134" s="43"/>
      <c r="M134" s="224" t="s">
        <v>1</v>
      </c>
      <c r="N134" s="225" t="s">
        <v>41</v>
      </c>
      <c r="O134" s="90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28" t="s">
        <v>135</v>
      </c>
      <c r="AT134" s="228" t="s">
        <v>130</v>
      </c>
      <c r="AU134" s="228" t="s">
        <v>84</v>
      </c>
      <c r="AY134" s="16" t="s">
        <v>127</v>
      </c>
      <c r="BE134" s="229">
        <f>IF(N134="základní",J134,0)</f>
        <v>0</v>
      </c>
      <c r="BF134" s="229">
        <f>IF(N134="snížená",J134,0)</f>
        <v>0</v>
      </c>
      <c r="BG134" s="229">
        <f>IF(N134="zákl. přenesená",J134,0)</f>
        <v>0</v>
      </c>
      <c r="BH134" s="229">
        <f>IF(N134="sníž. přenesená",J134,0)</f>
        <v>0</v>
      </c>
      <c r="BI134" s="229">
        <f>IF(N134="nulová",J134,0)</f>
        <v>0</v>
      </c>
      <c r="BJ134" s="16" t="s">
        <v>84</v>
      </c>
      <c r="BK134" s="229">
        <f>ROUND(I134*H134,2)</f>
        <v>0</v>
      </c>
      <c r="BL134" s="16" t="s">
        <v>135</v>
      </c>
      <c r="BM134" s="228" t="s">
        <v>241</v>
      </c>
    </row>
    <row r="135" s="2" customFormat="1" ht="16.5" customHeight="1">
      <c r="A135" s="37"/>
      <c r="B135" s="38"/>
      <c r="C135" s="217" t="s">
        <v>188</v>
      </c>
      <c r="D135" s="217" t="s">
        <v>130</v>
      </c>
      <c r="E135" s="218" t="s">
        <v>386</v>
      </c>
      <c r="F135" s="219" t="s">
        <v>387</v>
      </c>
      <c r="G135" s="220" t="s">
        <v>385</v>
      </c>
      <c r="H135" s="221">
        <v>4</v>
      </c>
      <c r="I135" s="222"/>
      <c r="J135" s="223">
        <f>ROUND(I135*H135,2)</f>
        <v>0</v>
      </c>
      <c r="K135" s="219" t="s">
        <v>1</v>
      </c>
      <c r="L135" s="43"/>
      <c r="M135" s="224" t="s">
        <v>1</v>
      </c>
      <c r="N135" s="225" t="s">
        <v>41</v>
      </c>
      <c r="O135" s="90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28" t="s">
        <v>135</v>
      </c>
      <c r="AT135" s="228" t="s">
        <v>130</v>
      </c>
      <c r="AU135" s="228" t="s">
        <v>84</v>
      </c>
      <c r="AY135" s="16" t="s">
        <v>127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16" t="s">
        <v>84</v>
      </c>
      <c r="BK135" s="229">
        <f>ROUND(I135*H135,2)</f>
        <v>0</v>
      </c>
      <c r="BL135" s="16" t="s">
        <v>135</v>
      </c>
      <c r="BM135" s="228" t="s">
        <v>251</v>
      </c>
    </row>
    <row r="136" s="2" customFormat="1" ht="21.75" customHeight="1">
      <c r="A136" s="37"/>
      <c r="B136" s="38"/>
      <c r="C136" s="217" t="s">
        <v>192</v>
      </c>
      <c r="D136" s="217" t="s">
        <v>130</v>
      </c>
      <c r="E136" s="218" t="s">
        <v>388</v>
      </c>
      <c r="F136" s="219" t="s">
        <v>389</v>
      </c>
      <c r="G136" s="220" t="s">
        <v>308</v>
      </c>
      <c r="H136" s="221">
        <v>100</v>
      </c>
      <c r="I136" s="222"/>
      <c r="J136" s="223">
        <f>ROUND(I136*H136,2)</f>
        <v>0</v>
      </c>
      <c r="K136" s="219" t="s">
        <v>1</v>
      </c>
      <c r="L136" s="43"/>
      <c r="M136" s="224" t="s">
        <v>1</v>
      </c>
      <c r="N136" s="225" t="s">
        <v>41</v>
      </c>
      <c r="O136" s="90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28" t="s">
        <v>135</v>
      </c>
      <c r="AT136" s="228" t="s">
        <v>130</v>
      </c>
      <c r="AU136" s="228" t="s">
        <v>84</v>
      </c>
      <c r="AY136" s="16" t="s">
        <v>127</v>
      </c>
      <c r="BE136" s="229">
        <f>IF(N136="základní",J136,0)</f>
        <v>0</v>
      </c>
      <c r="BF136" s="229">
        <f>IF(N136="snížená",J136,0)</f>
        <v>0</v>
      </c>
      <c r="BG136" s="229">
        <f>IF(N136="zákl. přenesená",J136,0)</f>
        <v>0</v>
      </c>
      <c r="BH136" s="229">
        <f>IF(N136="sníž. přenesená",J136,0)</f>
        <v>0</v>
      </c>
      <c r="BI136" s="229">
        <f>IF(N136="nulová",J136,0)</f>
        <v>0</v>
      </c>
      <c r="BJ136" s="16" t="s">
        <v>84</v>
      </c>
      <c r="BK136" s="229">
        <f>ROUND(I136*H136,2)</f>
        <v>0</v>
      </c>
      <c r="BL136" s="16" t="s">
        <v>135</v>
      </c>
      <c r="BM136" s="228" t="s">
        <v>263</v>
      </c>
    </row>
    <row r="137" s="2" customFormat="1" ht="21.75" customHeight="1">
      <c r="A137" s="37"/>
      <c r="B137" s="38"/>
      <c r="C137" s="217" t="s">
        <v>196</v>
      </c>
      <c r="D137" s="217" t="s">
        <v>130</v>
      </c>
      <c r="E137" s="218" t="s">
        <v>390</v>
      </c>
      <c r="F137" s="219" t="s">
        <v>391</v>
      </c>
      <c r="G137" s="220" t="s">
        <v>308</v>
      </c>
      <c r="H137" s="221">
        <v>15</v>
      </c>
      <c r="I137" s="222"/>
      <c r="J137" s="223">
        <f>ROUND(I137*H137,2)</f>
        <v>0</v>
      </c>
      <c r="K137" s="219" t="s">
        <v>1</v>
      </c>
      <c r="L137" s="43"/>
      <c r="M137" s="224" t="s">
        <v>1</v>
      </c>
      <c r="N137" s="225" t="s">
        <v>41</v>
      </c>
      <c r="O137" s="90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28" t="s">
        <v>135</v>
      </c>
      <c r="AT137" s="228" t="s">
        <v>130</v>
      </c>
      <c r="AU137" s="228" t="s">
        <v>84</v>
      </c>
      <c r="AY137" s="16" t="s">
        <v>127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6" t="s">
        <v>84</v>
      </c>
      <c r="BK137" s="229">
        <f>ROUND(I137*H137,2)</f>
        <v>0</v>
      </c>
      <c r="BL137" s="16" t="s">
        <v>135</v>
      </c>
      <c r="BM137" s="228" t="s">
        <v>274</v>
      </c>
    </row>
    <row r="138" s="2" customFormat="1" ht="21.75" customHeight="1">
      <c r="A138" s="37"/>
      <c r="B138" s="38"/>
      <c r="C138" s="217" t="s">
        <v>8</v>
      </c>
      <c r="D138" s="217" t="s">
        <v>130</v>
      </c>
      <c r="E138" s="218" t="s">
        <v>392</v>
      </c>
      <c r="F138" s="219" t="s">
        <v>393</v>
      </c>
      <c r="G138" s="220" t="s">
        <v>308</v>
      </c>
      <c r="H138" s="221">
        <v>90</v>
      </c>
      <c r="I138" s="222"/>
      <c r="J138" s="223">
        <f>ROUND(I138*H138,2)</f>
        <v>0</v>
      </c>
      <c r="K138" s="219" t="s">
        <v>1</v>
      </c>
      <c r="L138" s="43"/>
      <c r="M138" s="224" t="s">
        <v>1</v>
      </c>
      <c r="N138" s="225" t="s">
        <v>41</v>
      </c>
      <c r="O138" s="90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28" t="s">
        <v>135</v>
      </c>
      <c r="AT138" s="228" t="s">
        <v>130</v>
      </c>
      <c r="AU138" s="228" t="s">
        <v>84</v>
      </c>
      <c r="AY138" s="16" t="s">
        <v>127</v>
      </c>
      <c r="BE138" s="229">
        <f>IF(N138="základní",J138,0)</f>
        <v>0</v>
      </c>
      <c r="BF138" s="229">
        <f>IF(N138="snížená",J138,0)</f>
        <v>0</v>
      </c>
      <c r="BG138" s="229">
        <f>IF(N138="zákl. přenesená",J138,0)</f>
        <v>0</v>
      </c>
      <c r="BH138" s="229">
        <f>IF(N138="sníž. přenesená",J138,0)</f>
        <v>0</v>
      </c>
      <c r="BI138" s="229">
        <f>IF(N138="nulová",J138,0)</f>
        <v>0</v>
      </c>
      <c r="BJ138" s="16" t="s">
        <v>84</v>
      </c>
      <c r="BK138" s="229">
        <f>ROUND(I138*H138,2)</f>
        <v>0</v>
      </c>
      <c r="BL138" s="16" t="s">
        <v>135</v>
      </c>
      <c r="BM138" s="228" t="s">
        <v>283</v>
      </c>
    </row>
    <row r="139" s="2" customFormat="1" ht="16.5" customHeight="1">
      <c r="A139" s="37"/>
      <c r="B139" s="38"/>
      <c r="C139" s="217" t="s">
        <v>207</v>
      </c>
      <c r="D139" s="217" t="s">
        <v>130</v>
      </c>
      <c r="E139" s="218" t="s">
        <v>394</v>
      </c>
      <c r="F139" s="219" t="s">
        <v>395</v>
      </c>
      <c r="G139" s="220" t="s">
        <v>308</v>
      </c>
      <c r="H139" s="221">
        <v>3</v>
      </c>
      <c r="I139" s="222"/>
      <c r="J139" s="223">
        <f>ROUND(I139*H139,2)</f>
        <v>0</v>
      </c>
      <c r="K139" s="219" t="s">
        <v>1</v>
      </c>
      <c r="L139" s="43"/>
      <c r="M139" s="224" t="s">
        <v>1</v>
      </c>
      <c r="N139" s="225" t="s">
        <v>41</v>
      </c>
      <c r="O139" s="90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28" t="s">
        <v>135</v>
      </c>
      <c r="AT139" s="228" t="s">
        <v>130</v>
      </c>
      <c r="AU139" s="228" t="s">
        <v>84</v>
      </c>
      <c r="AY139" s="16" t="s">
        <v>127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16" t="s">
        <v>84</v>
      </c>
      <c r="BK139" s="229">
        <f>ROUND(I139*H139,2)</f>
        <v>0</v>
      </c>
      <c r="BL139" s="16" t="s">
        <v>135</v>
      </c>
      <c r="BM139" s="228" t="s">
        <v>293</v>
      </c>
    </row>
    <row r="140" s="2" customFormat="1" ht="16.5" customHeight="1">
      <c r="A140" s="37"/>
      <c r="B140" s="38"/>
      <c r="C140" s="217" t="s">
        <v>215</v>
      </c>
      <c r="D140" s="217" t="s">
        <v>130</v>
      </c>
      <c r="E140" s="218" t="s">
        <v>396</v>
      </c>
      <c r="F140" s="219" t="s">
        <v>397</v>
      </c>
      <c r="G140" s="220" t="s">
        <v>308</v>
      </c>
      <c r="H140" s="221">
        <v>3</v>
      </c>
      <c r="I140" s="222"/>
      <c r="J140" s="223">
        <f>ROUND(I140*H140,2)</f>
        <v>0</v>
      </c>
      <c r="K140" s="219" t="s">
        <v>1</v>
      </c>
      <c r="L140" s="43"/>
      <c r="M140" s="224" t="s">
        <v>1</v>
      </c>
      <c r="N140" s="225" t="s">
        <v>41</v>
      </c>
      <c r="O140" s="90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28" t="s">
        <v>135</v>
      </c>
      <c r="AT140" s="228" t="s">
        <v>130</v>
      </c>
      <c r="AU140" s="228" t="s">
        <v>84</v>
      </c>
      <c r="AY140" s="16" t="s">
        <v>127</v>
      </c>
      <c r="BE140" s="229">
        <f>IF(N140="základní",J140,0)</f>
        <v>0</v>
      </c>
      <c r="BF140" s="229">
        <f>IF(N140="snížená",J140,0)</f>
        <v>0</v>
      </c>
      <c r="BG140" s="229">
        <f>IF(N140="zákl. přenesená",J140,0)</f>
        <v>0</v>
      </c>
      <c r="BH140" s="229">
        <f>IF(N140="sníž. přenesená",J140,0)</f>
        <v>0</v>
      </c>
      <c r="BI140" s="229">
        <f>IF(N140="nulová",J140,0)</f>
        <v>0</v>
      </c>
      <c r="BJ140" s="16" t="s">
        <v>84</v>
      </c>
      <c r="BK140" s="229">
        <f>ROUND(I140*H140,2)</f>
        <v>0</v>
      </c>
      <c r="BL140" s="16" t="s">
        <v>135</v>
      </c>
      <c r="BM140" s="228" t="s">
        <v>301</v>
      </c>
    </row>
    <row r="141" s="2" customFormat="1" ht="16.5" customHeight="1">
      <c r="A141" s="37"/>
      <c r="B141" s="38"/>
      <c r="C141" s="217" t="s">
        <v>222</v>
      </c>
      <c r="D141" s="217" t="s">
        <v>130</v>
      </c>
      <c r="E141" s="218" t="s">
        <v>398</v>
      </c>
      <c r="F141" s="219" t="s">
        <v>399</v>
      </c>
      <c r="G141" s="220" t="s">
        <v>368</v>
      </c>
      <c r="H141" s="221">
        <v>160</v>
      </c>
      <c r="I141" s="222"/>
      <c r="J141" s="223">
        <f>ROUND(I141*H141,2)</f>
        <v>0</v>
      </c>
      <c r="K141" s="219" t="s">
        <v>1</v>
      </c>
      <c r="L141" s="43"/>
      <c r="M141" s="224" t="s">
        <v>1</v>
      </c>
      <c r="N141" s="225" t="s">
        <v>41</v>
      </c>
      <c r="O141" s="90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28" t="s">
        <v>135</v>
      </c>
      <c r="AT141" s="228" t="s">
        <v>130</v>
      </c>
      <c r="AU141" s="228" t="s">
        <v>84</v>
      </c>
      <c r="AY141" s="16" t="s">
        <v>127</v>
      </c>
      <c r="BE141" s="229">
        <f>IF(N141="základní",J141,0)</f>
        <v>0</v>
      </c>
      <c r="BF141" s="229">
        <f>IF(N141="snížená",J141,0)</f>
        <v>0</v>
      </c>
      <c r="BG141" s="229">
        <f>IF(N141="zákl. přenesená",J141,0)</f>
        <v>0</v>
      </c>
      <c r="BH141" s="229">
        <f>IF(N141="sníž. přenesená",J141,0)</f>
        <v>0</v>
      </c>
      <c r="BI141" s="229">
        <f>IF(N141="nulová",J141,0)</f>
        <v>0</v>
      </c>
      <c r="BJ141" s="16" t="s">
        <v>84</v>
      </c>
      <c r="BK141" s="229">
        <f>ROUND(I141*H141,2)</f>
        <v>0</v>
      </c>
      <c r="BL141" s="16" t="s">
        <v>135</v>
      </c>
      <c r="BM141" s="228" t="s">
        <v>313</v>
      </c>
    </row>
    <row r="142" s="12" customFormat="1" ht="25.92" customHeight="1">
      <c r="A142" s="12"/>
      <c r="B142" s="201"/>
      <c r="C142" s="202"/>
      <c r="D142" s="203" t="s">
        <v>75</v>
      </c>
      <c r="E142" s="204" t="s">
        <v>400</v>
      </c>
      <c r="F142" s="204" t="s">
        <v>401</v>
      </c>
      <c r="G142" s="202"/>
      <c r="H142" s="202"/>
      <c r="I142" s="205"/>
      <c r="J142" s="206">
        <f>BK142</f>
        <v>0</v>
      </c>
      <c r="K142" s="202"/>
      <c r="L142" s="207"/>
      <c r="M142" s="208"/>
      <c r="N142" s="209"/>
      <c r="O142" s="209"/>
      <c r="P142" s="210">
        <f>SUM(P143:P145)</f>
        <v>0</v>
      </c>
      <c r="Q142" s="209"/>
      <c r="R142" s="210">
        <f>SUM(R143:R145)</f>
        <v>0</v>
      </c>
      <c r="S142" s="209"/>
      <c r="T142" s="211">
        <f>SUM(T143:T145)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12" t="s">
        <v>84</v>
      </c>
      <c r="AT142" s="213" t="s">
        <v>75</v>
      </c>
      <c r="AU142" s="213" t="s">
        <v>76</v>
      </c>
      <c r="AY142" s="212" t="s">
        <v>127</v>
      </c>
      <c r="BK142" s="214">
        <f>SUM(BK143:BK145)</f>
        <v>0</v>
      </c>
    </row>
    <row r="143" s="2" customFormat="1" ht="24.15" customHeight="1">
      <c r="A143" s="37"/>
      <c r="B143" s="38"/>
      <c r="C143" s="217" t="s">
        <v>227</v>
      </c>
      <c r="D143" s="217" t="s">
        <v>130</v>
      </c>
      <c r="E143" s="218" t="s">
        <v>402</v>
      </c>
      <c r="F143" s="219" t="s">
        <v>403</v>
      </c>
      <c r="G143" s="220" t="s">
        <v>308</v>
      </c>
      <c r="H143" s="221">
        <v>750</v>
      </c>
      <c r="I143" s="222"/>
      <c r="J143" s="223">
        <f>ROUND(I143*H143,2)</f>
        <v>0</v>
      </c>
      <c r="K143" s="219" t="s">
        <v>1</v>
      </c>
      <c r="L143" s="43"/>
      <c r="M143" s="224" t="s">
        <v>1</v>
      </c>
      <c r="N143" s="225" t="s">
        <v>41</v>
      </c>
      <c r="O143" s="90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28" t="s">
        <v>135</v>
      </c>
      <c r="AT143" s="228" t="s">
        <v>130</v>
      </c>
      <c r="AU143" s="228" t="s">
        <v>84</v>
      </c>
      <c r="AY143" s="16" t="s">
        <v>127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16" t="s">
        <v>84</v>
      </c>
      <c r="BK143" s="229">
        <f>ROUND(I143*H143,2)</f>
        <v>0</v>
      </c>
      <c r="BL143" s="16" t="s">
        <v>135</v>
      </c>
      <c r="BM143" s="228" t="s">
        <v>321</v>
      </c>
    </row>
    <row r="144" s="2" customFormat="1" ht="16.5" customHeight="1">
      <c r="A144" s="37"/>
      <c r="B144" s="38"/>
      <c r="C144" s="217" t="s">
        <v>231</v>
      </c>
      <c r="D144" s="217" t="s">
        <v>130</v>
      </c>
      <c r="E144" s="218" t="s">
        <v>404</v>
      </c>
      <c r="F144" s="219" t="s">
        <v>405</v>
      </c>
      <c r="G144" s="220" t="s">
        <v>368</v>
      </c>
      <c r="H144" s="221">
        <v>9</v>
      </c>
      <c r="I144" s="222"/>
      <c r="J144" s="223">
        <f>ROUND(I144*H144,2)</f>
        <v>0</v>
      </c>
      <c r="K144" s="219" t="s">
        <v>1</v>
      </c>
      <c r="L144" s="43"/>
      <c r="M144" s="224" t="s">
        <v>1</v>
      </c>
      <c r="N144" s="225" t="s">
        <v>41</v>
      </c>
      <c r="O144" s="90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28" t="s">
        <v>135</v>
      </c>
      <c r="AT144" s="228" t="s">
        <v>130</v>
      </c>
      <c r="AU144" s="228" t="s">
        <v>84</v>
      </c>
      <c r="AY144" s="16" t="s">
        <v>127</v>
      </c>
      <c r="BE144" s="229">
        <f>IF(N144="základní",J144,0)</f>
        <v>0</v>
      </c>
      <c r="BF144" s="229">
        <f>IF(N144="snížená",J144,0)</f>
        <v>0</v>
      </c>
      <c r="BG144" s="229">
        <f>IF(N144="zákl. přenesená",J144,0)</f>
        <v>0</v>
      </c>
      <c r="BH144" s="229">
        <f>IF(N144="sníž. přenesená",J144,0)</f>
        <v>0</v>
      </c>
      <c r="BI144" s="229">
        <f>IF(N144="nulová",J144,0)</f>
        <v>0</v>
      </c>
      <c r="BJ144" s="16" t="s">
        <v>84</v>
      </c>
      <c r="BK144" s="229">
        <f>ROUND(I144*H144,2)</f>
        <v>0</v>
      </c>
      <c r="BL144" s="16" t="s">
        <v>135</v>
      </c>
      <c r="BM144" s="228" t="s">
        <v>333</v>
      </c>
    </row>
    <row r="145" s="2" customFormat="1" ht="16.5" customHeight="1">
      <c r="A145" s="37"/>
      <c r="B145" s="38"/>
      <c r="C145" s="217" t="s">
        <v>7</v>
      </c>
      <c r="D145" s="217" t="s">
        <v>130</v>
      </c>
      <c r="E145" s="218" t="s">
        <v>406</v>
      </c>
      <c r="F145" s="219" t="s">
        <v>407</v>
      </c>
      <c r="G145" s="220" t="s">
        <v>368</v>
      </c>
      <c r="H145" s="221">
        <v>5</v>
      </c>
      <c r="I145" s="222"/>
      <c r="J145" s="223">
        <f>ROUND(I145*H145,2)</f>
        <v>0</v>
      </c>
      <c r="K145" s="219" t="s">
        <v>1</v>
      </c>
      <c r="L145" s="43"/>
      <c r="M145" s="224" t="s">
        <v>1</v>
      </c>
      <c r="N145" s="225" t="s">
        <v>41</v>
      </c>
      <c r="O145" s="90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28" t="s">
        <v>135</v>
      </c>
      <c r="AT145" s="228" t="s">
        <v>130</v>
      </c>
      <c r="AU145" s="228" t="s">
        <v>84</v>
      </c>
      <c r="AY145" s="16" t="s">
        <v>127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16" t="s">
        <v>84</v>
      </c>
      <c r="BK145" s="229">
        <f>ROUND(I145*H145,2)</f>
        <v>0</v>
      </c>
      <c r="BL145" s="16" t="s">
        <v>135</v>
      </c>
      <c r="BM145" s="228" t="s">
        <v>342</v>
      </c>
    </row>
    <row r="146" s="12" customFormat="1" ht="25.92" customHeight="1">
      <c r="A146" s="12"/>
      <c r="B146" s="201"/>
      <c r="C146" s="202"/>
      <c r="D146" s="203" t="s">
        <v>75</v>
      </c>
      <c r="E146" s="204" t="s">
        <v>408</v>
      </c>
      <c r="F146" s="204" t="s">
        <v>409</v>
      </c>
      <c r="G146" s="202"/>
      <c r="H146" s="202"/>
      <c r="I146" s="205"/>
      <c r="J146" s="206">
        <f>BK146</f>
        <v>0</v>
      </c>
      <c r="K146" s="202"/>
      <c r="L146" s="207"/>
      <c r="M146" s="208"/>
      <c r="N146" s="209"/>
      <c r="O146" s="209"/>
      <c r="P146" s="210">
        <f>SUM(P147:P156)</f>
        <v>0</v>
      </c>
      <c r="Q146" s="209"/>
      <c r="R146" s="210">
        <f>SUM(R147:R156)</f>
        <v>0</v>
      </c>
      <c r="S146" s="209"/>
      <c r="T146" s="211">
        <f>SUM(T147:T156)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12" t="s">
        <v>84</v>
      </c>
      <c r="AT146" s="213" t="s">
        <v>75</v>
      </c>
      <c r="AU146" s="213" t="s">
        <v>76</v>
      </c>
      <c r="AY146" s="212" t="s">
        <v>127</v>
      </c>
      <c r="BK146" s="214">
        <f>SUM(BK147:BK156)</f>
        <v>0</v>
      </c>
    </row>
    <row r="147" s="2" customFormat="1" ht="21.75" customHeight="1">
      <c r="A147" s="37"/>
      <c r="B147" s="38"/>
      <c r="C147" s="217" t="s">
        <v>241</v>
      </c>
      <c r="D147" s="217" t="s">
        <v>130</v>
      </c>
      <c r="E147" s="218" t="s">
        <v>410</v>
      </c>
      <c r="F147" s="219" t="s">
        <v>411</v>
      </c>
      <c r="G147" s="220" t="s">
        <v>368</v>
      </c>
      <c r="H147" s="221">
        <v>1</v>
      </c>
      <c r="I147" s="222"/>
      <c r="J147" s="223">
        <f>ROUND(I147*H147,2)</f>
        <v>0</v>
      </c>
      <c r="K147" s="219" t="s">
        <v>1</v>
      </c>
      <c r="L147" s="43"/>
      <c r="M147" s="224" t="s">
        <v>1</v>
      </c>
      <c r="N147" s="225" t="s">
        <v>41</v>
      </c>
      <c r="O147" s="90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28" t="s">
        <v>135</v>
      </c>
      <c r="AT147" s="228" t="s">
        <v>130</v>
      </c>
      <c r="AU147" s="228" t="s">
        <v>84</v>
      </c>
      <c r="AY147" s="16" t="s">
        <v>127</v>
      </c>
      <c r="BE147" s="229">
        <f>IF(N147="základní",J147,0)</f>
        <v>0</v>
      </c>
      <c r="BF147" s="229">
        <f>IF(N147="snížená",J147,0)</f>
        <v>0</v>
      </c>
      <c r="BG147" s="229">
        <f>IF(N147="zákl. přenesená",J147,0)</f>
        <v>0</v>
      </c>
      <c r="BH147" s="229">
        <f>IF(N147="sníž. přenesená",J147,0)</f>
        <v>0</v>
      </c>
      <c r="BI147" s="229">
        <f>IF(N147="nulová",J147,0)</f>
        <v>0</v>
      </c>
      <c r="BJ147" s="16" t="s">
        <v>84</v>
      </c>
      <c r="BK147" s="229">
        <f>ROUND(I147*H147,2)</f>
        <v>0</v>
      </c>
      <c r="BL147" s="16" t="s">
        <v>135</v>
      </c>
      <c r="BM147" s="228" t="s">
        <v>412</v>
      </c>
    </row>
    <row r="148" s="2" customFormat="1">
      <c r="A148" s="37"/>
      <c r="B148" s="38"/>
      <c r="C148" s="39"/>
      <c r="D148" s="232" t="s">
        <v>200</v>
      </c>
      <c r="E148" s="39"/>
      <c r="F148" s="253" t="s">
        <v>413</v>
      </c>
      <c r="G148" s="39"/>
      <c r="H148" s="39"/>
      <c r="I148" s="254"/>
      <c r="J148" s="39"/>
      <c r="K148" s="39"/>
      <c r="L148" s="43"/>
      <c r="M148" s="255"/>
      <c r="N148" s="256"/>
      <c r="O148" s="90"/>
      <c r="P148" s="90"/>
      <c r="Q148" s="90"/>
      <c r="R148" s="90"/>
      <c r="S148" s="90"/>
      <c r="T148" s="91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T148" s="16" t="s">
        <v>200</v>
      </c>
      <c r="AU148" s="16" t="s">
        <v>84</v>
      </c>
    </row>
    <row r="149" s="2" customFormat="1" ht="16.5" customHeight="1">
      <c r="A149" s="37"/>
      <c r="B149" s="38"/>
      <c r="C149" s="217" t="s">
        <v>246</v>
      </c>
      <c r="D149" s="217" t="s">
        <v>130</v>
      </c>
      <c r="E149" s="218" t="s">
        <v>414</v>
      </c>
      <c r="F149" s="219" t="s">
        <v>415</v>
      </c>
      <c r="G149" s="220" t="s">
        <v>368</v>
      </c>
      <c r="H149" s="221">
        <v>25</v>
      </c>
      <c r="I149" s="222"/>
      <c r="J149" s="223">
        <f>ROUND(I149*H149,2)</f>
        <v>0</v>
      </c>
      <c r="K149" s="219" t="s">
        <v>1</v>
      </c>
      <c r="L149" s="43"/>
      <c r="M149" s="224" t="s">
        <v>1</v>
      </c>
      <c r="N149" s="225" t="s">
        <v>41</v>
      </c>
      <c r="O149" s="90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28" t="s">
        <v>135</v>
      </c>
      <c r="AT149" s="228" t="s">
        <v>130</v>
      </c>
      <c r="AU149" s="228" t="s">
        <v>84</v>
      </c>
      <c r="AY149" s="16" t="s">
        <v>127</v>
      </c>
      <c r="BE149" s="229">
        <f>IF(N149="základní",J149,0)</f>
        <v>0</v>
      </c>
      <c r="BF149" s="229">
        <f>IF(N149="snížená",J149,0)</f>
        <v>0</v>
      </c>
      <c r="BG149" s="229">
        <f>IF(N149="zákl. přenesená",J149,0)</f>
        <v>0</v>
      </c>
      <c r="BH149" s="229">
        <f>IF(N149="sníž. přenesená",J149,0)</f>
        <v>0</v>
      </c>
      <c r="BI149" s="229">
        <f>IF(N149="nulová",J149,0)</f>
        <v>0</v>
      </c>
      <c r="BJ149" s="16" t="s">
        <v>84</v>
      </c>
      <c r="BK149" s="229">
        <f>ROUND(I149*H149,2)</f>
        <v>0</v>
      </c>
      <c r="BL149" s="16" t="s">
        <v>135</v>
      </c>
      <c r="BM149" s="228" t="s">
        <v>416</v>
      </c>
    </row>
    <row r="150" s="2" customFormat="1">
      <c r="A150" s="37"/>
      <c r="B150" s="38"/>
      <c r="C150" s="39"/>
      <c r="D150" s="232" t="s">
        <v>200</v>
      </c>
      <c r="E150" s="39"/>
      <c r="F150" s="253" t="s">
        <v>417</v>
      </c>
      <c r="G150" s="39"/>
      <c r="H150" s="39"/>
      <c r="I150" s="254"/>
      <c r="J150" s="39"/>
      <c r="K150" s="39"/>
      <c r="L150" s="43"/>
      <c r="M150" s="255"/>
      <c r="N150" s="256"/>
      <c r="O150" s="90"/>
      <c r="P150" s="90"/>
      <c r="Q150" s="90"/>
      <c r="R150" s="90"/>
      <c r="S150" s="90"/>
      <c r="T150" s="91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6" t="s">
        <v>200</v>
      </c>
      <c r="AU150" s="16" t="s">
        <v>84</v>
      </c>
    </row>
    <row r="151" s="2" customFormat="1" ht="16.5" customHeight="1">
      <c r="A151" s="37"/>
      <c r="B151" s="38"/>
      <c r="C151" s="217" t="s">
        <v>251</v>
      </c>
      <c r="D151" s="217" t="s">
        <v>130</v>
      </c>
      <c r="E151" s="218" t="s">
        <v>418</v>
      </c>
      <c r="F151" s="219" t="s">
        <v>419</v>
      </c>
      <c r="G151" s="220" t="s">
        <v>308</v>
      </c>
      <c r="H151" s="221">
        <v>15</v>
      </c>
      <c r="I151" s="222"/>
      <c r="J151" s="223">
        <f>ROUND(I151*H151,2)</f>
        <v>0</v>
      </c>
      <c r="K151" s="219" t="s">
        <v>1</v>
      </c>
      <c r="L151" s="43"/>
      <c r="M151" s="224" t="s">
        <v>1</v>
      </c>
      <c r="N151" s="225" t="s">
        <v>41</v>
      </c>
      <c r="O151" s="90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28" t="s">
        <v>135</v>
      </c>
      <c r="AT151" s="228" t="s">
        <v>130</v>
      </c>
      <c r="AU151" s="228" t="s">
        <v>84</v>
      </c>
      <c r="AY151" s="16" t="s">
        <v>127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16" t="s">
        <v>84</v>
      </c>
      <c r="BK151" s="229">
        <f>ROUND(I151*H151,2)</f>
        <v>0</v>
      </c>
      <c r="BL151" s="16" t="s">
        <v>135</v>
      </c>
      <c r="BM151" s="228" t="s">
        <v>420</v>
      </c>
    </row>
    <row r="152" s="2" customFormat="1">
      <c r="A152" s="37"/>
      <c r="B152" s="38"/>
      <c r="C152" s="39"/>
      <c r="D152" s="232" t="s">
        <v>200</v>
      </c>
      <c r="E152" s="39"/>
      <c r="F152" s="253" t="s">
        <v>417</v>
      </c>
      <c r="G152" s="39"/>
      <c r="H152" s="39"/>
      <c r="I152" s="254"/>
      <c r="J152" s="39"/>
      <c r="K152" s="39"/>
      <c r="L152" s="43"/>
      <c r="M152" s="255"/>
      <c r="N152" s="256"/>
      <c r="O152" s="90"/>
      <c r="P152" s="90"/>
      <c r="Q152" s="90"/>
      <c r="R152" s="90"/>
      <c r="S152" s="90"/>
      <c r="T152" s="91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T152" s="16" t="s">
        <v>200</v>
      </c>
      <c r="AU152" s="16" t="s">
        <v>84</v>
      </c>
    </row>
    <row r="153" s="2" customFormat="1" ht="16.5" customHeight="1">
      <c r="A153" s="37"/>
      <c r="B153" s="38"/>
      <c r="C153" s="217" t="s">
        <v>255</v>
      </c>
      <c r="D153" s="217" t="s">
        <v>130</v>
      </c>
      <c r="E153" s="218" t="s">
        <v>421</v>
      </c>
      <c r="F153" s="219" t="s">
        <v>422</v>
      </c>
      <c r="G153" s="220" t="s">
        <v>308</v>
      </c>
      <c r="H153" s="221">
        <v>6</v>
      </c>
      <c r="I153" s="222"/>
      <c r="J153" s="223">
        <f>ROUND(I153*H153,2)</f>
        <v>0</v>
      </c>
      <c r="K153" s="219" t="s">
        <v>1</v>
      </c>
      <c r="L153" s="43"/>
      <c r="M153" s="224" t="s">
        <v>1</v>
      </c>
      <c r="N153" s="225" t="s">
        <v>41</v>
      </c>
      <c r="O153" s="90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28" t="s">
        <v>135</v>
      </c>
      <c r="AT153" s="228" t="s">
        <v>130</v>
      </c>
      <c r="AU153" s="228" t="s">
        <v>84</v>
      </c>
      <c r="AY153" s="16" t="s">
        <v>127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16" t="s">
        <v>84</v>
      </c>
      <c r="BK153" s="229">
        <f>ROUND(I153*H153,2)</f>
        <v>0</v>
      </c>
      <c r="BL153" s="16" t="s">
        <v>135</v>
      </c>
      <c r="BM153" s="228" t="s">
        <v>423</v>
      </c>
    </row>
    <row r="154" s="2" customFormat="1">
      <c r="A154" s="37"/>
      <c r="B154" s="38"/>
      <c r="C154" s="39"/>
      <c r="D154" s="232" t="s">
        <v>200</v>
      </c>
      <c r="E154" s="39"/>
      <c r="F154" s="253" t="s">
        <v>417</v>
      </c>
      <c r="G154" s="39"/>
      <c r="H154" s="39"/>
      <c r="I154" s="254"/>
      <c r="J154" s="39"/>
      <c r="K154" s="39"/>
      <c r="L154" s="43"/>
      <c r="M154" s="255"/>
      <c r="N154" s="256"/>
      <c r="O154" s="90"/>
      <c r="P154" s="90"/>
      <c r="Q154" s="90"/>
      <c r="R154" s="90"/>
      <c r="S154" s="90"/>
      <c r="T154" s="91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T154" s="16" t="s">
        <v>200</v>
      </c>
      <c r="AU154" s="16" t="s">
        <v>84</v>
      </c>
    </row>
    <row r="155" s="2" customFormat="1" ht="24.15" customHeight="1">
      <c r="A155" s="37"/>
      <c r="B155" s="38"/>
      <c r="C155" s="217" t="s">
        <v>263</v>
      </c>
      <c r="D155" s="217" t="s">
        <v>130</v>
      </c>
      <c r="E155" s="218" t="s">
        <v>424</v>
      </c>
      <c r="F155" s="219" t="s">
        <v>425</v>
      </c>
      <c r="G155" s="220" t="s">
        <v>178</v>
      </c>
      <c r="H155" s="221">
        <v>0.48</v>
      </c>
      <c r="I155" s="222"/>
      <c r="J155" s="223">
        <f>ROUND(I155*H155,2)</f>
        <v>0</v>
      </c>
      <c r="K155" s="219" t="s">
        <v>1</v>
      </c>
      <c r="L155" s="43"/>
      <c r="M155" s="224" t="s">
        <v>1</v>
      </c>
      <c r="N155" s="225" t="s">
        <v>41</v>
      </c>
      <c r="O155" s="90"/>
      <c r="P155" s="226">
        <f>O155*H155</f>
        <v>0</v>
      </c>
      <c r="Q155" s="226">
        <v>0</v>
      </c>
      <c r="R155" s="226">
        <f>Q155*H155</f>
        <v>0</v>
      </c>
      <c r="S155" s="226">
        <v>0</v>
      </c>
      <c r="T155" s="227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28" t="s">
        <v>135</v>
      </c>
      <c r="AT155" s="228" t="s">
        <v>130</v>
      </c>
      <c r="AU155" s="228" t="s">
        <v>84</v>
      </c>
      <c r="AY155" s="16" t="s">
        <v>127</v>
      </c>
      <c r="BE155" s="229">
        <f>IF(N155="základní",J155,0)</f>
        <v>0</v>
      </c>
      <c r="BF155" s="229">
        <f>IF(N155="snížená",J155,0)</f>
        <v>0</v>
      </c>
      <c r="BG155" s="229">
        <f>IF(N155="zákl. přenesená",J155,0)</f>
        <v>0</v>
      </c>
      <c r="BH155" s="229">
        <f>IF(N155="sníž. přenesená",J155,0)</f>
        <v>0</v>
      </c>
      <c r="BI155" s="229">
        <f>IF(N155="nulová",J155,0)</f>
        <v>0</v>
      </c>
      <c r="BJ155" s="16" t="s">
        <v>84</v>
      </c>
      <c r="BK155" s="229">
        <f>ROUND(I155*H155,2)</f>
        <v>0</v>
      </c>
      <c r="BL155" s="16" t="s">
        <v>135</v>
      </c>
      <c r="BM155" s="228" t="s">
        <v>426</v>
      </c>
    </row>
    <row r="156" s="2" customFormat="1">
      <c r="A156" s="37"/>
      <c r="B156" s="38"/>
      <c r="C156" s="39"/>
      <c r="D156" s="232" t="s">
        <v>200</v>
      </c>
      <c r="E156" s="39"/>
      <c r="F156" s="253" t="s">
        <v>427</v>
      </c>
      <c r="G156" s="39"/>
      <c r="H156" s="39"/>
      <c r="I156" s="254"/>
      <c r="J156" s="39"/>
      <c r="K156" s="39"/>
      <c r="L156" s="43"/>
      <c r="M156" s="255"/>
      <c r="N156" s="256"/>
      <c r="O156" s="90"/>
      <c r="P156" s="90"/>
      <c r="Q156" s="90"/>
      <c r="R156" s="90"/>
      <c r="S156" s="90"/>
      <c r="T156" s="91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T156" s="16" t="s">
        <v>200</v>
      </c>
      <c r="AU156" s="16" t="s">
        <v>84</v>
      </c>
    </row>
    <row r="157" s="12" customFormat="1" ht="25.92" customHeight="1">
      <c r="A157" s="12"/>
      <c r="B157" s="201"/>
      <c r="C157" s="202"/>
      <c r="D157" s="203" t="s">
        <v>75</v>
      </c>
      <c r="E157" s="204" t="s">
        <v>428</v>
      </c>
      <c r="F157" s="204" t="s">
        <v>429</v>
      </c>
      <c r="G157" s="202"/>
      <c r="H157" s="202"/>
      <c r="I157" s="205"/>
      <c r="J157" s="206">
        <f>BK157</f>
        <v>0</v>
      </c>
      <c r="K157" s="202"/>
      <c r="L157" s="207"/>
      <c r="M157" s="208"/>
      <c r="N157" s="209"/>
      <c r="O157" s="209"/>
      <c r="P157" s="210">
        <f>SUM(P158:P180)</f>
        <v>0</v>
      </c>
      <c r="Q157" s="209"/>
      <c r="R157" s="210">
        <f>SUM(R158:R180)</f>
        <v>0</v>
      </c>
      <c r="S157" s="209"/>
      <c r="T157" s="211">
        <f>SUM(T158:T180)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12" t="s">
        <v>84</v>
      </c>
      <c r="AT157" s="213" t="s">
        <v>75</v>
      </c>
      <c r="AU157" s="213" t="s">
        <v>76</v>
      </c>
      <c r="AY157" s="212" t="s">
        <v>127</v>
      </c>
      <c r="BK157" s="214">
        <f>SUM(BK158:BK180)</f>
        <v>0</v>
      </c>
    </row>
    <row r="158" s="2" customFormat="1" ht="16.5" customHeight="1">
      <c r="A158" s="37"/>
      <c r="B158" s="38"/>
      <c r="C158" s="217" t="s">
        <v>269</v>
      </c>
      <c r="D158" s="217" t="s">
        <v>130</v>
      </c>
      <c r="E158" s="218" t="s">
        <v>430</v>
      </c>
      <c r="F158" s="219" t="s">
        <v>431</v>
      </c>
      <c r="G158" s="220" t="s">
        <v>432</v>
      </c>
      <c r="H158" s="221">
        <v>3</v>
      </c>
      <c r="I158" s="222"/>
      <c r="J158" s="223">
        <f>ROUND(I158*H158,2)</f>
        <v>0</v>
      </c>
      <c r="K158" s="219" t="s">
        <v>1</v>
      </c>
      <c r="L158" s="43"/>
      <c r="M158" s="224" t="s">
        <v>1</v>
      </c>
      <c r="N158" s="225" t="s">
        <v>41</v>
      </c>
      <c r="O158" s="90"/>
      <c r="P158" s="226">
        <f>O158*H158</f>
        <v>0</v>
      </c>
      <c r="Q158" s="226">
        <v>0</v>
      </c>
      <c r="R158" s="226">
        <f>Q158*H158</f>
        <v>0</v>
      </c>
      <c r="S158" s="226">
        <v>0</v>
      </c>
      <c r="T158" s="227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28" t="s">
        <v>135</v>
      </c>
      <c r="AT158" s="228" t="s">
        <v>130</v>
      </c>
      <c r="AU158" s="228" t="s">
        <v>84</v>
      </c>
      <c r="AY158" s="16" t="s">
        <v>127</v>
      </c>
      <c r="BE158" s="229">
        <f>IF(N158="základní",J158,0)</f>
        <v>0</v>
      </c>
      <c r="BF158" s="229">
        <f>IF(N158="snížená",J158,0)</f>
        <v>0</v>
      </c>
      <c r="BG158" s="229">
        <f>IF(N158="zákl. přenesená",J158,0)</f>
        <v>0</v>
      </c>
      <c r="BH158" s="229">
        <f>IF(N158="sníž. přenesená",J158,0)</f>
        <v>0</v>
      </c>
      <c r="BI158" s="229">
        <f>IF(N158="nulová",J158,0)</f>
        <v>0</v>
      </c>
      <c r="BJ158" s="16" t="s">
        <v>84</v>
      </c>
      <c r="BK158" s="229">
        <f>ROUND(I158*H158,2)</f>
        <v>0</v>
      </c>
      <c r="BL158" s="16" t="s">
        <v>135</v>
      </c>
      <c r="BM158" s="228" t="s">
        <v>433</v>
      </c>
    </row>
    <row r="159" s="2" customFormat="1" ht="16.5" customHeight="1">
      <c r="A159" s="37"/>
      <c r="B159" s="38"/>
      <c r="C159" s="217" t="s">
        <v>274</v>
      </c>
      <c r="D159" s="217" t="s">
        <v>130</v>
      </c>
      <c r="E159" s="218" t="s">
        <v>434</v>
      </c>
      <c r="F159" s="219" t="s">
        <v>435</v>
      </c>
      <c r="G159" s="220" t="s">
        <v>432</v>
      </c>
      <c r="H159" s="221">
        <v>15</v>
      </c>
      <c r="I159" s="222"/>
      <c r="J159" s="223">
        <f>ROUND(I159*H159,2)</f>
        <v>0</v>
      </c>
      <c r="K159" s="219" t="s">
        <v>1</v>
      </c>
      <c r="L159" s="43"/>
      <c r="M159" s="224" t="s">
        <v>1</v>
      </c>
      <c r="N159" s="225" t="s">
        <v>41</v>
      </c>
      <c r="O159" s="90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28" t="s">
        <v>135</v>
      </c>
      <c r="AT159" s="228" t="s">
        <v>130</v>
      </c>
      <c r="AU159" s="228" t="s">
        <v>84</v>
      </c>
      <c r="AY159" s="16" t="s">
        <v>127</v>
      </c>
      <c r="BE159" s="229">
        <f>IF(N159="základní",J159,0)</f>
        <v>0</v>
      </c>
      <c r="BF159" s="229">
        <f>IF(N159="snížená",J159,0)</f>
        <v>0</v>
      </c>
      <c r="BG159" s="229">
        <f>IF(N159="zákl. přenesená",J159,0)</f>
        <v>0</v>
      </c>
      <c r="BH159" s="229">
        <f>IF(N159="sníž. přenesená",J159,0)</f>
        <v>0</v>
      </c>
      <c r="BI159" s="229">
        <f>IF(N159="nulová",J159,0)</f>
        <v>0</v>
      </c>
      <c r="BJ159" s="16" t="s">
        <v>84</v>
      </c>
      <c r="BK159" s="229">
        <f>ROUND(I159*H159,2)</f>
        <v>0</v>
      </c>
      <c r="BL159" s="16" t="s">
        <v>135</v>
      </c>
      <c r="BM159" s="228" t="s">
        <v>436</v>
      </c>
    </row>
    <row r="160" s="2" customFormat="1" ht="16.5" customHeight="1">
      <c r="A160" s="37"/>
      <c r="B160" s="38"/>
      <c r="C160" s="217" t="s">
        <v>279</v>
      </c>
      <c r="D160" s="217" t="s">
        <v>130</v>
      </c>
      <c r="E160" s="218" t="s">
        <v>437</v>
      </c>
      <c r="F160" s="219" t="s">
        <v>438</v>
      </c>
      <c r="G160" s="220" t="s">
        <v>432</v>
      </c>
      <c r="H160" s="221">
        <v>100</v>
      </c>
      <c r="I160" s="222"/>
      <c r="J160" s="223">
        <f>ROUND(I160*H160,2)</f>
        <v>0</v>
      </c>
      <c r="K160" s="219" t="s">
        <v>1</v>
      </c>
      <c r="L160" s="43"/>
      <c r="M160" s="224" t="s">
        <v>1</v>
      </c>
      <c r="N160" s="225" t="s">
        <v>41</v>
      </c>
      <c r="O160" s="90"/>
      <c r="P160" s="226">
        <f>O160*H160</f>
        <v>0</v>
      </c>
      <c r="Q160" s="226">
        <v>0</v>
      </c>
      <c r="R160" s="226">
        <f>Q160*H160</f>
        <v>0</v>
      </c>
      <c r="S160" s="226">
        <v>0</v>
      </c>
      <c r="T160" s="227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28" t="s">
        <v>135</v>
      </c>
      <c r="AT160" s="228" t="s">
        <v>130</v>
      </c>
      <c r="AU160" s="228" t="s">
        <v>84</v>
      </c>
      <c r="AY160" s="16" t="s">
        <v>127</v>
      </c>
      <c r="BE160" s="229">
        <f>IF(N160="základní",J160,0)</f>
        <v>0</v>
      </c>
      <c r="BF160" s="229">
        <f>IF(N160="snížená",J160,0)</f>
        <v>0</v>
      </c>
      <c r="BG160" s="229">
        <f>IF(N160="zákl. přenesená",J160,0)</f>
        <v>0</v>
      </c>
      <c r="BH160" s="229">
        <f>IF(N160="sníž. přenesená",J160,0)</f>
        <v>0</v>
      </c>
      <c r="BI160" s="229">
        <f>IF(N160="nulová",J160,0)</f>
        <v>0</v>
      </c>
      <c r="BJ160" s="16" t="s">
        <v>84</v>
      </c>
      <c r="BK160" s="229">
        <f>ROUND(I160*H160,2)</f>
        <v>0</v>
      </c>
      <c r="BL160" s="16" t="s">
        <v>135</v>
      </c>
      <c r="BM160" s="228" t="s">
        <v>439</v>
      </c>
    </row>
    <row r="161" s="2" customFormat="1" ht="16.5" customHeight="1">
      <c r="A161" s="37"/>
      <c r="B161" s="38"/>
      <c r="C161" s="217" t="s">
        <v>283</v>
      </c>
      <c r="D161" s="217" t="s">
        <v>130</v>
      </c>
      <c r="E161" s="218" t="s">
        <v>440</v>
      </c>
      <c r="F161" s="219" t="s">
        <v>441</v>
      </c>
      <c r="G161" s="220" t="s">
        <v>432</v>
      </c>
      <c r="H161" s="221">
        <v>90</v>
      </c>
      <c r="I161" s="222"/>
      <c r="J161" s="223">
        <f>ROUND(I161*H161,2)</f>
        <v>0</v>
      </c>
      <c r="K161" s="219" t="s">
        <v>1</v>
      </c>
      <c r="L161" s="43"/>
      <c r="M161" s="224" t="s">
        <v>1</v>
      </c>
      <c r="N161" s="225" t="s">
        <v>41</v>
      </c>
      <c r="O161" s="90"/>
      <c r="P161" s="226">
        <f>O161*H161</f>
        <v>0</v>
      </c>
      <c r="Q161" s="226">
        <v>0</v>
      </c>
      <c r="R161" s="226">
        <f>Q161*H161</f>
        <v>0</v>
      </c>
      <c r="S161" s="226">
        <v>0</v>
      </c>
      <c r="T161" s="227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28" t="s">
        <v>135</v>
      </c>
      <c r="AT161" s="228" t="s">
        <v>130</v>
      </c>
      <c r="AU161" s="228" t="s">
        <v>84</v>
      </c>
      <c r="AY161" s="16" t="s">
        <v>127</v>
      </c>
      <c r="BE161" s="229">
        <f>IF(N161="základní",J161,0)</f>
        <v>0</v>
      </c>
      <c r="BF161" s="229">
        <f>IF(N161="snížená",J161,0)</f>
        <v>0</v>
      </c>
      <c r="BG161" s="229">
        <f>IF(N161="zákl. přenesená",J161,0)</f>
        <v>0</v>
      </c>
      <c r="BH161" s="229">
        <f>IF(N161="sníž. přenesená",J161,0)</f>
        <v>0</v>
      </c>
      <c r="BI161" s="229">
        <f>IF(N161="nulová",J161,0)</f>
        <v>0</v>
      </c>
      <c r="BJ161" s="16" t="s">
        <v>84</v>
      </c>
      <c r="BK161" s="229">
        <f>ROUND(I161*H161,2)</f>
        <v>0</v>
      </c>
      <c r="BL161" s="16" t="s">
        <v>135</v>
      </c>
      <c r="BM161" s="228" t="s">
        <v>442</v>
      </c>
    </row>
    <row r="162" s="2" customFormat="1" ht="16.5" customHeight="1">
      <c r="A162" s="37"/>
      <c r="B162" s="38"/>
      <c r="C162" s="217" t="s">
        <v>288</v>
      </c>
      <c r="D162" s="217" t="s">
        <v>130</v>
      </c>
      <c r="E162" s="218" t="s">
        <v>443</v>
      </c>
      <c r="F162" s="219" t="s">
        <v>444</v>
      </c>
      <c r="G162" s="220" t="s">
        <v>432</v>
      </c>
      <c r="H162" s="221">
        <v>3</v>
      </c>
      <c r="I162" s="222"/>
      <c r="J162" s="223">
        <f>ROUND(I162*H162,2)</f>
        <v>0</v>
      </c>
      <c r="K162" s="219" t="s">
        <v>1</v>
      </c>
      <c r="L162" s="43"/>
      <c r="M162" s="224" t="s">
        <v>1</v>
      </c>
      <c r="N162" s="225" t="s">
        <v>41</v>
      </c>
      <c r="O162" s="90"/>
      <c r="P162" s="226">
        <f>O162*H162</f>
        <v>0</v>
      </c>
      <c r="Q162" s="226">
        <v>0</v>
      </c>
      <c r="R162" s="226">
        <f>Q162*H162</f>
        <v>0</v>
      </c>
      <c r="S162" s="226">
        <v>0</v>
      </c>
      <c r="T162" s="227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28" t="s">
        <v>135</v>
      </c>
      <c r="AT162" s="228" t="s">
        <v>130</v>
      </c>
      <c r="AU162" s="228" t="s">
        <v>84</v>
      </c>
      <c r="AY162" s="16" t="s">
        <v>127</v>
      </c>
      <c r="BE162" s="229">
        <f>IF(N162="základní",J162,0)</f>
        <v>0</v>
      </c>
      <c r="BF162" s="229">
        <f>IF(N162="snížená",J162,0)</f>
        <v>0</v>
      </c>
      <c r="BG162" s="229">
        <f>IF(N162="zákl. přenesená",J162,0)</f>
        <v>0</v>
      </c>
      <c r="BH162" s="229">
        <f>IF(N162="sníž. přenesená",J162,0)</f>
        <v>0</v>
      </c>
      <c r="BI162" s="229">
        <f>IF(N162="nulová",J162,0)</f>
        <v>0</v>
      </c>
      <c r="BJ162" s="16" t="s">
        <v>84</v>
      </c>
      <c r="BK162" s="229">
        <f>ROUND(I162*H162,2)</f>
        <v>0</v>
      </c>
      <c r="BL162" s="16" t="s">
        <v>135</v>
      </c>
      <c r="BM162" s="228" t="s">
        <v>445</v>
      </c>
    </row>
    <row r="163" s="2" customFormat="1" ht="16.5" customHeight="1">
      <c r="A163" s="37"/>
      <c r="B163" s="38"/>
      <c r="C163" s="217" t="s">
        <v>293</v>
      </c>
      <c r="D163" s="217" t="s">
        <v>130</v>
      </c>
      <c r="E163" s="218" t="s">
        <v>446</v>
      </c>
      <c r="F163" s="219" t="s">
        <v>447</v>
      </c>
      <c r="G163" s="220" t="s">
        <v>432</v>
      </c>
      <c r="H163" s="221">
        <v>750</v>
      </c>
      <c r="I163" s="222"/>
      <c r="J163" s="223">
        <f>ROUND(I163*H163,2)</f>
        <v>0</v>
      </c>
      <c r="K163" s="219" t="s">
        <v>1</v>
      </c>
      <c r="L163" s="43"/>
      <c r="M163" s="224" t="s">
        <v>1</v>
      </c>
      <c r="N163" s="225" t="s">
        <v>41</v>
      </c>
      <c r="O163" s="90"/>
      <c r="P163" s="226">
        <f>O163*H163</f>
        <v>0</v>
      </c>
      <c r="Q163" s="226">
        <v>0</v>
      </c>
      <c r="R163" s="226">
        <f>Q163*H163</f>
        <v>0</v>
      </c>
      <c r="S163" s="226">
        <v>0</v>
      </c>
      <c r="T163" s="227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28" t="s">
        <v>135</v>
      </c>
      <c r="AT163" s="228" t="s">
        <v>130</v>
      </c>
      <c r="AU163" s="228" t="s">
        <v>84</v>
      </c>
      <c r="AY163" s="16" t="s">
        <v>127</v>
      </c>
      <c r="BE163" s="229">
        <f>IF(N163="základní",J163,0)</f>
        <v>0</v>
      </c>
      <c r="BF163" s="229">
        <f>IF(N163="snížená",J163,0)</f>
        <v>0</v>
      </c>
      <c r="BG163" s="229">
        <f>IF(N163="zákl. přenesená",J163,0)</f>
        <v>0</v>
      </c>
      <c r="BH163" s="229">
        <f>IF(N163="sníž. přenesená",J163,0)</f>
        <v>0</v>
      </c>
      <c r="BI163" s="229">
        <f>IF(N163="nulová",J163,0)</f>
        <v>0</v>
      </c>
      <c r="BJ163" s="16" t="s">
        <v>84</v>
      </c>
      <c r="BK163" s="229">
        <f>ROUND(I163*H163,2)</f>
        <v>0</v>
      </c>
      <c r="BL163" s="16" t="s">
        <v>135</v>
      </c>
      <c r="BM163" s="228" t="s">
        <v>448</v>
      </c>
    </row>
    <row r="164" s="2" customFormat="1" ht="16.5" customHeight="1">
      <c r="A164" s="37"/>
      <c r="B164" s="38"/>
      <c r="C164" s="217" t="s">
        <v>297</v>
      </c>
      <c r="D164" s="217" t="s">
        <v>130</v>
      </c>
      <c r="E164" s="218" t="s">
        <v>449</v>
      </c>
      <c r="F164" s="219" t="s">
        <v>450</v>
      </c>
      <c r="G164" s="220" t="s">
        <v>385</v>
      </c>
      <c r="H164" s="221">
        <v>18</v>
      </c>
      <c r="I164" s="222"/>
      <c r="J164" s="223">
        <f>ROUND(I164*H164,2)</f>
        <v>0</v>
      </c>
      <c r="K164" s="219" t="s">
        <v>1</v>
      </c>
      <c r="L164" s="43"/>
      <c r="M164" s="224" t="s">
        <v>1</v>
      </c>
      <c r="N164" s="225" t="s">
        <v>41</v>
      </c>
      <c r="O164" s="90"/>
      <c r="P164" s="226">
        <f>O164*H164</f>
        <v>0</v>
      </c>
      <c r="Q164" s="226">
        <v>0</v>
      </c>
      <c r="R164" s="226">
        <f>Q164*H164</f>
        <v>0</v>
      </c>
      <c r="S164" s="226">
        <v>0</v>
      </c>
      <c r="T164" s="227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28" t="s">
        <v>135</v>
      </c>
      <c r="AT164" s="228" t="s">
        <v>130</v>
      </c>
      <c r="AU164" s="228" t="s">
        <v>84</v>
      </c>
      <c r="AY164" s="16" t="s">
        <v>127</v>
      </c>
      <c r="BE164" s="229">
        <f>IF(N164="základní",J164,0)</f>
        <v>0</v>
      </c>
      <c r="BF164" s="229">
        <f>IF(N164="snížená",J164,0)</f>
        <v>0</v>
      </c>
      <c r="BG164" s="229">
        <f>IF(N164="zákl. přenesená",J164,0)</f>
        <v>0</v>
      </c>
      <c r="BH164" s="229">
        <f>IF(N164="sníž. přenesená",J164,0)</f>
        <v>0</v>
      </c>
      <c r="BI164" s="229">
        <f>IF(N164="nulová",J164,0)</f>
        <v>0</v>
      </c>
      <c r="BJ164" s="16" t="s">
        <v>84</v>
      </c>
      <c r="BK164" s="229">
        <f>ROUND(I164*H164,2)</f>
        <v>0</v>
      </c>
      <c r="BL164" s="16" t="s">
        <v>135</v>
      </c>
      <c r="BM164" s="228" t="s">
        <v>451</v>
      </c>
    </row>
    <row r="165" s="2" customFormat="1" ht="16.5" customHeight="1">
      <c r="A165" s="37"/>
      <c r="B165" s="38"/>
      <c r="C165" s="217" t="s">
        <v>301</v>
      </c>
      <c r="D165" s="217" t="s">
        <v>130</v>
      </c>
      <c r="E165" s="218" t="s">
        <v>452</v>
      </c>
      <c r="F165" s="219" t="s">
        <v>453</v>
      </c>
      <c r="G165" s="220" t="s">
        <v>454</v>
      </c>
      <c r="H165" s="221">
        <v>6</v>
      </c>
      <c r="I165" s="222"/>
      <c r="J165" s="223">
        <f>ROUND(I165*H165,2)</f>
        <v>0</v>
      </c>
      <c r="K165" s="219" t="s">
        <v>1</v>
      </c>
      <c r="L165" s="43"/>
      <c r="M165" s="224" t="s">
        <v>1</v>
      </c>
      <c r="N165" s="225" t="s">
        <v>41</v>
      </c>
      <c r="O165" s="90"/>
      <c r="P165" s="226">
        <f>O165*H165</f>
        <v>0</v>
      </c>
      <c r="Q165" s="226">
        <v>0</v>
      </c>
      <c r="R165" s="226">
        <f>Q165*H165</f>
        <v>0</v>
      </c>
      <c r="S165" s="226">
        <v>0</v>
      </c>
      <c r="T165" s="227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228" t="s">
        <v>135</v>
      </c>
      <c r="AT165" s="228" t="s">
        <v>130</v>
      </c>
      <c r="AU165" s="228" t="s">
        <v>84</v>
      </c>
      <c r="AY165" s="16" t="s">
        <v>127</v>
      </c>
      <c r="BE165" s="229">
        <f>IF(N165="základní",J165,0)</f>
        <v>0</v>
      </c>
      <c r="BF165" s="229">
        <f>IF(N165="snížená",J165,0)</f>
        <v>0</v>
      </c>
      <c r="BG165" s="229">
        <f>IF(N165="zákl. přenesená",J165,0)</f>
        <v>0</v>
      </c>
      <c r="BH165" s="229">
        <f>IF(N165="sníž. přenesená",J165,0)</f>
        <v>0</v>
      </c>
      <c r="BI165" s="229">
        <f>IF(N165="nulová",J165,0)</f>
        <v>0</v>
      </c>
      <c r="BJ165" s="16" t="s">
        <v>84</v>
      </c>
      <c r="BK165" s="229">
        <f>ROUND(I165*H165,2)</f>
        <v>0</v>
      </c>
      <c r="BL165" s="16" t="s">
        <v>135</v>
      </c>
      <c r="BM165" s="228" t="s">
        <v>455</v>
      </c>
    </row>
    <row r="166" s="2" customFormat="1" ht="16.5" customHeight="1">
      <c r="A166" s="37"/>
      <c r="B166" s="38"/>
      <c r="C166" s="217" t="s">
        <v>305</v>
      </c>
      <c r="D166" s="217" t="s">
        <v>130</v>
      </c>
      <c r="E166" s="218" t="s">
        <v>456</v>
      </c>
      <c r="F166" s="219" t="s">
        <v>457</v>
      </c>
      <c r="G166" s="220" t="s">
        <v>454</v>
      </c>
      <c r="H166" s="221">
        <v>6</v>
      </c>
      <c r="I166" s="222"/>
      <c r="J166" s="223">
        <f>ROUND(I166*H166,2)</f>
        <v>0</v>
      </c>
      <c r="K166" s="219" t="s">
        <v>1</v>
      </c>
      <c r="L166" s="43"/>
      <c r="M166" s="224" t="s">
        <v>1</v>
      </c>
      <c r="N166" s="225" t="s">
        <v>41</v>
      </c>
      <c r="O166" s="90"/>
      <c r="P166" s="226">
        <f>O166*H166</f>
        <v>0</v>
      </c>
      <c r="Q166" s="226">
        <v>0</v>
      </c>
      <c r="R166" s="226">
        <f>Q166*H166</f>
        <v>0</v>
      </c>
      <c r="S166" s="226">
        <v>0</v>
      </c>
      <c r="T166" s="227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28" t="s">
        <v>135</v>
      </c>
      <c r="AT166" s="228" t="s">
        <v>130</v>
      </c>
      <c r="AU166" s="228" t="s">
        <v>84</v>
      </c>
      <c r="AY166" s="16" t="s">
        <v>127</v>
      </c>
      <c r="BE166" s="229">
        <f>IF(N166="základní",J166,0)</f>
        <v>0</v>
      </c>
      <c r="BF166" s="229">
        <f>IF(N166="snížená",J166,0)</f>
        <v>0</v>
      </c>
      <c r="BG166" s="229">
        <f>IF(N166="zákl. přenesená",J166,0)</f>
        <v>0</v>
      </c>
      <c r="BH166" s="229">
        <f>IF(N166="sníž. přenesená",J166,0)</f>
        <v>0</v>
      </c>
      <c r="BI166" s="229">
        <f>IF(N166="nulová",J166,0)</f>
        <v>0</v>
      </c>
      <c r="BJ166" s="16" t="s">
        <v>84</v>
      </c>
      <c r="BK166" s="229">
        <f>ROUND(I166*H166,2)</f>
        <v>0</v>
      </c>
      <c r="BL166" s="16" t="s">
        <v>135</v>
      </c>
      <c r="BM166" s="228" t="s">
        <v>458</v>
      </c>
    </row>
    <row r="167" s="2" customFormat="1" ht="16.5" customHeight="1">
      <c r="A167" s="37"/>
      <c r="B167" s="38"/>
      <c r="C167" s="217" t="s">
        <v>313</v>
      </c>
      <c r="D167" s="217" t="s">
        <v>130</v>
      </c>
      <c r="E167" s="218" t="s">
        <v>459</v>
      </c>
      <c r="F167" s="219" t="s">
        <v>460</v>
      </c>
      <c r="G167" s="220" t="s">
        <v>454</v>
      </c>
      <c r="H167" s="221">
        <v>10</v>
      </c>
      <c r="I167" s="222"/>
      <c r="J167" s="223">
        <f>ROUND(I167*H167,2)</f>
        <v>0</v>
      </c>
      <c r="K167" s="219" t="s">
        <v>1</v>
      </c>
      <c r="L167" s="43"/>
      <c r="M167" s="224" t="s">
        <v>1</v>
      </c>
      <c r="N167" s="225" t="s">
        <v>41</v>
      </c>
      <c r="O167" s="90"/>
      <c r="P167" s="226">
        <f>O167*H167</f>
        <v>0</v>
      </c>
      <c r="Q167" s="226">
        <v>0</v>
      </c>
      <c r="R167" s="226">
        <f>Q167*H167</f>
        <v>0</v>
      </c>
      <c r="S167" s="226">
        <v>0</v>
      </c>
      <c r="T167" s="227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28" t="s">
        <v>135</v>
      </c>
      <c r="AT167" s="228" t="s">
        <v>130</v>
      </c>
      <c r="AU167" s="228" t="s">
        <v>84</v>
      </c>
      <c r="AY167" s="16" t="s">
        <v>127</v>
      </c>
      <c r="BE167" s="229">
        <f>IF(N167="základní",J167,0)</f>
        <v>0</v>
      </c>
      <c r="BF167" s="229">
        <f>IF(N167="snížená",J167,0)</f>
        <v>0</v>
      </c>
      <c r="BG167" s="229">
        <f>IF(N167="zákl. přenesená",J167,0)</f>
        <v>0</v>
      </c>
      <c r="BH167" s="229">
        <f>IF(N167="sníž. přenesená",J167,0)</f>
        <v>0</v>
      </c>
      <c r="BI167" s="229">
        <f>IF(N167="nulová",J167,0)</f>
        <v>0</v>
      </c>
      <c r="BJ167" s="16" t="s">
        <v>84</v>
      </c>
      <c r="BK167" s="229">
        <f>ROUND(I167*H167,2)</f>
        <v>0</v>
      </c>
      <c r="BL167" s="16" t="s">
        <v>135</v>
      </c>
      <c r="BM167" s="228" t="s">
        <v>461</v>
      </c>
    </row>
    <row r="168" s="2" customFormat="1" ht="16.5" customHeight="1">
      <c r="A168" s="37"/>
      <c r="B168" s="38"/>
      <c r="C168" s="217" t="s">
        <v>317</v>
      </c>
      <c r="D168" s="217" t="s">
        <v>130</v>
      </c>
      <c r="E168" s="218" t="s">
        <v>462</v>
      </c>
      <c r="F168" s="219" t="s">
        <v>463</v>
      </c>
      <c r="G168" s="220" t="s">
        <v>454</v>
      </c>
      <c r="H168" s="221">
        <v>6</v>
      </c>
      <c r="I168" s="222"/>
      <c r="J168" s="223">
        <f>ROUND(I168*H168,2)</f>
        <v>0</v>
      </c>
      <c r="K168" s="219" t="s">
        <v>1</v>
      </c>
      <c r="L168" s="43"/>
      <c r="M168" s="224" t="s">
        <v>1</v>
      </c>
      <c r="N168" s="225" t="s">
        <v>41</v>
      </c>
      <c r="O168" s="90"/>
      <c r="P168" s="226">
        <f>O168*H168</f>
        <v>0</v>
      </c>
      <c r="Q168" s="226">
        <v>0</v>
      </c>
      <c r="R168" s="226">
        <f>Q168*H168</f>
        <v>0</v>
      </c>
      <c r="S168" s="226">
        <v>0</v>
      </c>
      <c r="T168" s="227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28" t="s">
        <v>135</v>
      </c>
      <c r="AT168" s="228" t="s">
        <v>130</v>
      </c>
      <c r="AU168" s="228" t="s">
        <v>84</v>
      </c>
      <c r="AY168" s="16" t="s">
        <v>127</v>
      </c>
      <c r="BE168" s="229">
        <f>IF(N168="základní",J168,0)</f>
        <v>0</v>
      </c>
      <c r="BF168" s="229">
        <f>IF(N168="snížená",J168,0)</f>
        <v>0</v>
      </c>
      <c r="BG168" s="229">
        <f>IF(N168="zákl. přenesená",J168,0)</f>
        <v>0</v>
      </c>
      <c r="BH168" s="229">
        <f>IF(N168="sníž. přenesená",J168,0)</f>
        <v>0</v>
      </c>
      <c r="BI168" s="229">
        <f>IF(N168="nulová",J168,0)</f>
        <v>0</v>
      </c>
      <c r="BJ168" s="16" t="s">
        <v>84</v>
      </c>
      <c r="BK168" s="229">
        <f>ROUND(I168*H168,2)</f>
        <v>0</v>
      </c>
      <c r="BL168" s="16" t="s">
        <v>135</v>
      </c>
      <c r="BM168" s="228" t="s">
        <v>464</v>
      </c>
    </row>
    <row r="169" s="2" customFormat="1" ht="16.5" customHeight="1">
      <c r="A169" s="37"/>
      <c r="B169" s="38"/>
      <c r="C169" s="217" t="s">
        <v>321</v>
      </c>
      <c r="D169" s="217" t="s">
        <v>130</v>
      </c>
      <c r="E169" s="218" t="s">
        <v>465</v>
      </c>
      <c r="F169" s="219" t="s">
        <v>466</v>
      </c>
      <c r="G169" s="220" t="s">
        <v>454</v>
      </c>
      <c r="H169" s="221">
        <v>1</v>
      </c>
      <c r="I169" s="222"/>
      <c r="J169" s="223">
        <f>ROUND(I169*H169,2)</f>
        <v>0</v>
      </c>
      <c r="K169" s="219" t="s">
        <v>1</v>
      </c>
      <c r="L169" s="43"/>
      <c r="M169" s="224" t="s">
        <v>1</v>
      </c>
      <c r="N169" s="225" t="s">
        <v>41</v>
      </c>
      <c r="O169" s="90"/>
      <c r="P169" s="226">
        <f>O169*H169</f>
        <v>0</v>
      </c>
      <c r="Q169" s="226">
        <v>0</v>
      </c>
      <c r="R169" s="226">
        <f>Q169*H169</f>
        <v>0</v>
      </c>
      <c r="S169" s="226">
        <v>0</v>
      </c>
      <c r="T169" s="227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28" t="s">
        <v>135</v>
      </c>
      <c r="AT169" s="228" t="s">
        <v>130</v>
      </c>
      <c r="AU169" s="228" t="s">
        <v>84</v>
      </c>
      <c r="AY169" s="16" t="s">
        <v>127</v>
      </c>
      <c r="BE169" s="229">
        <f>IF(N169="základní",J169,0)</f>
        <v>0</v>
      </c>
      <c r="BF169" s="229">
        <f>IF(N169="snížená",J169,0)</f>
        <v>0</v>
      </c>
      <c r="BG169" s="229">
        <f>IF(N169="zákl. přenesená",J169,0)</f>
        <v>0</v>
      </c>
      <c r="BH169" s="229">
        <f>IF(N169="sníž. přenesená",J169,0)</f>
        <v>0</v>
      </c>
      <c r="BI169" s="229">
        <f>IF(N169="nulová",J169,0)</f>
        <v>0</v>
      </c>
      <c r="BJ169" s="16" t="s">
        <v>84</v>
      </c>
      <c r="BK169" s="229">
        <f>ROUND(I169*H169,2)</f>
        <v>0</v>
      </c>
      <c r="BL169" s="16" t="s">
        <v>135</v>
      </c>
      <c r="BM169" s="228" t="s">
        <v>467</v>
      </c>
    </row>
    <row r="170" s="2" customFormat="1" ht="16.5" customHeight="1">
      <c r="A170" s="37"/>
      <c r="B170" s="38"/>
      <c r="C170" s="217" t="s">
        <v>326</v>
      </c>
      <c r="D170" s="217" t="s">
        <v>130</v>
      </c>
      <c r="E170" s="218" t="s">
        <v>468</v>
      </c>
      <c r="F170" s="219" t="s">
        <v>469</v>
      </c>
      <c r="G170" s="220" t="s">
        <v>454</v>
      </c>
      <c r="H170" s="221">
        <v>6</v>
      </c>
      <c r="I170" s="222"/>
      <c r="J170" s="223">
        <f>ROUND(I170*H170,2)</f>
        <v>0</v>
      </c>
      <c r="K170" s="219" t="s">
        <v>1</v>
      </c>
      <c r="L170" s="43"/>
      <c r="M170" s="224" t="s">
        <v>1</v>
      </c>
      <c r="N170" s="225" t="s">
        <v>41</v>
      </c>
      <c r="O170" s="90"/>
      <c r="P170" s="226">
        <f>O170*H170</f>
        <v>0</v>
      </c>
      <c r="Q170" s="226">
        <v>0</v>
      </c>
      <c r="R170" s="226">
        <f>Q170*H170</f>
        <v>0</v>
      </c>
      <c r="S170" s="226">
        <v>0</v>
      </c>
      <c r="T170" s="227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28" t="s">
        <v>135</v>
      </c>
      <c r="AT170" s="228" t="s">
        <v>130</v>
      </c>
      <c r="AU170" s="228" t="s">
        <v>84</v>
      </c>
      <c r="AY170" s="16" t="s">
        <v>127</v>
      </c>
      <c r="BE170" s="229">
        <f>IF(N170="základní",J170,0)</f>
        <v>0</v>
      </c>
      <c r="BF170" s="229">
        <f>IF(N170="snížená",J170,0)</f>
        <v>0</v>
      </c>
      <c r="BG170" s="229">
        <f>IF(N170="zákl. přenesená",J170,0)</f>
        <v>0</v>
      </c>
      <c r="BH170" s="229">
        <f>IF(N170="sníž. přenesená",J170,0)</f>
        <v>0</v>
      </c>
      <c r="BI170" s="229">
        <f>IF(N170="nulová",J170,0)</f>
        <v>0</v>
      </c>
      <c r="BJ170" s="16" t="s">
        <v>84</v>
      </c>
      <c r="BK170" s="229">
        <f>ROUND(I170*H170,2)</f>
        <v>0</v>
      </c>
      <c r="BL170" s="16" t="s">
        <v>135</v>
      </c>
      <c r="BM170" s="228" t="s">
        <v>470</v>
      </c>
    </row>
    <row r="171" s="2" customFormat="1" ht="16.5" customHeight="1">
      <c r="A171" s="37"/>
      <c r="B171" s="38"/>
      <c r="C171" s="217" t="s">
        <v>333</v>
      </c>
      <c r="D171" s="217" t="s">
        <v>130</v>
      </c>
      <c r="E171" s="218" t="s">
        <v>471</v>
      </c>
      <c r="F171" s="219" t="s">
        <v>472</v>
      </c>
      <c r="G171" s="220" t="s">
        <v>385</v>
      </c>
      <c r="H171" s="221">
        <v>19</v>
      </c>
      <c r="I171" s="222"/>
      <c r="J171" s="223">
        <f>ROUND(I171*H171,2)</f>
        <v>0</v>
      </c>
      <c r="K171" s="219" t="s">
        <v>1</v>
      </c>
      <c r="L171" s="43"/>
      <c r="M171" s="224" t="s">
        <v>1</v>
      </c>
      <c r="N171" s="225" t="s">
        <v>41</v>
      </c>
      <c r="O171" s="90"/>
      <c r="P171" s="226">
        <f>O171*H171</f>
        <v>0</v>
      </c>
      <c r="Q171" s="226">
        <v>0</v>
      </c>
      <c r="R171" s="226">
        <f>Q171*H171</f>
        <v>0</v>
      </c>
      <c r="S171" s="226">
        <v>0</v>
      </c>
      <c r="T171" s="227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28" t="s">
        <v>135</v>
      </c>
      <c r="AT171" s="228" t="s">
        <v>130</v>
      </c>
      <c r="AU171" s="228" t="s">
        <v>84</v>
      </c>
      <c r="AY171" s="16" t="s">
        <v>127</v>
      </c>
      <c r="BE171" s="229">
        <f>IF(N171="základní",J171,0)</f>
        <v>0</v>
      </c>
      <c r="BF171" s="229">
        <f>IF(N171="snížená",J171,0)</f>
        <v>0</v>
      </c>
      <c r="BG171" s="229">
        <f>IF(N171="zákl. přenesená",J171,0)</f>
        <v>0</v>
      </c>
      <c r="BH171" s="229">
        <f>IF(N171="sníž. přenesená",J171,0)</f>
        <v>0</v>
      </c>
      <c r="BI171" s="229">
        <f>IF(N171="nulová",J171,0)</f>
        <v>0</v>
      </c>
      <c r="BJ171" s="16" t="s">
        <v>84</v>
      </c>
      <c r="BK171" s="229">
        <f>ROUND(I171*H171,2)</f>
        <v>0</v>
      </c>
      <c r="BL171" s="16" t="s">
        <v>135</v>
      </c>
      <c r="BM171" s="228" t="s">
        <v>473</v>
      </c>
    </row>
    <row r="172" s="2" customFormat="1" ht="16.5" customHeight="1">
      <c r="A172" s="37"/>
      <c r="B172" s="38"/>
      <c r="C172" s="217" t="s">
        <v>337</v>
      </c>
      <c r="D172" s="217" t="s">
        <v>130</v>
      </c>
      <c r="E172" s="218" t="s">
        <v>474</v>
      </c>
      <c r="F172" s="219" t="s">
        <v>475</v>
      </c>
      <c r="G172" s="220" t="s">
        <v>385</v>
      </c>
      <c r="H172" s="221">
        <v>6</v>
      </c>
      <c r="I172" s="222"/>
      <c r="J172" s="223">
        <f>ROUND(I172*H172,2)</f>
        <v>0</v>
      </c>
      <c r="K172" s="219" t="s">
        <v>1</v>
      </c>
      <c r="L172" s="43"/>
      <c r="M172" s="224" t="s">
        <v>1</v>
      </c>
      <c r="N172" s="225" t="s">
        <v>41</v>
      </c>
      <c r="O172" s="90"/>
      <c r="P172" s="226">
        <f>O172*H172</f>
        <v>0</v>
      </c>
      <c r="Q172" s="226">
        <v>0</v>
      </c>
      <c r="R172" s="226">
        <f>Q172*H172</f>
        <v>0</v>
      </c>
      <c r="S172" s="226">
        <v>0</v>
      </c>
      <c r="T172" s="227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28" t="s">
        <v>135</v>
      </c>
      <c r="AT172" s="228" t="s">
        <v>130</v>
      </c>
      <c r="AU172" s="228" t="s">
        <v>84</v>
      </c>
      <c r="AY172" s="16" t="s">
        <v>127</v>
      </c>
      <c r="BE172" s="229">
        <f>IF(N172="základní",J172,0)</f>
        <v>0</v>
      </c>
      <c r="BF172" s="229">
        <f>IF(N172="snížená",J172,0)</f>
        <v>0</v>
      </c>
      <c r="BG172" s="229">
        <f>IF(N172="zákl. přenesená",J172,0)</f>
        <v>0</v>
      </c>
      <c r="BH172" s="229">
        <f>IF(N172="sníž. přenesená",J172,0)</f>
        <v>0</v>
      </c>
      <c r="BI172" s="229">
        <f>IF(N172="nulová",J172,0)</f>
        <v>0</v>
      </c>
      <c r="BJ172" s="16" t="s">
        <v>84</v>
      </c>
      <c r="BK172" s="229">
        <f>ROUND(I172*H172,2)</f>
        <v>0</v>
      </c>
      <c r="BL172" s="16" t="s">
        <v>135</v>
      </c>
      <c r="BM172" s="228" t="s">
        <v>476</v>
      </c>
    </row>
    <row r="173" s="2" customFormat="1" ht="16.5" customHeight="1">
      <c r="A173" s="37"/>
      <c r="B173" s="38"/>
      <c r="C173" s="217" t="s">
        <v>342</v>
      </c>
      <c r="D173" s="217" t="s">
        <v>130</v>
      </c>
      <c r="E173" s="218" t="s">
        <v>477</v>
      </c>
      <c r="F173" s="219" t="s">
        <v>478</v>
      </c>
      <c r="G173" s="220" t="s">
        <v>432</v>
      </c>
      <c r="H173" s="221">
        <v>35</v>
      </c>
      <c r="I173" s="222"/>
      <c r="J173" s="223">
        <f>ROUND(I173*H173,2)</f>
        <v>0</v>
      </c>
      <c r="K173" s="219" t="s">
        <v>1</v>
      </c>
      <c r="L173" s="43"/>
      <c r="M173" s="224" t="s">
        <v>1</v>
      </c>
      <c r="N173" s="225" t="s">
        <v>41</v>
      </c>
      <c r="O173" s="90"/>
      <c r="P173" s="226">
        <f>O173*H173</f>
        <v>0</v>
      </c>
      <c r="Q173" s="226">
        <v>0</v>
      </c>
      <c r="R173" s="226">
        <f>Q173*H173</f>
        <v>0</v>
      </c>
      <c r="S173" s="226">
        <v>0</v>
      </c>
      <c r="T173" s="227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28" t="s">
        <v>135</v>
      </c>
      <c r="AT173" s="228" t="s">
        <v>130</v>
      </c>
      <c r="AU173" s="228" t="s">
        <v>84</v>
      </c>
      <c r="AY173" s="16" t="s">
        <v>127</v>
      </c>
      <c r="BE173" s="229">
        <f>IF(N173="základní",J173,0)</f>
        <v>0</v>
      </c>
      <c r="BF173" s="229">
        <f>IF(N173="snížená",J173,0)</f>
        <v>0</v>
      </c>
      <c r="BG173" s="229">
        <f>IF(N173="zákl. přenesená",J173,0)</f>
        <v>0</v>
      </c>
      <c r="BH173" s="229">
        <f>IF(N173="sníž. přenesená",J173,0)</f>
        <v>0</v>
      </c>
      <c r="BI173" s="229">
        <f>IF(N173="nulová",J173,0)</f>
        <v>0</v>
      </c>
      <c r="BJ173" s="16" t="s">
        <v>84</v>
      </c>
      <c r="BK173" s="229">
        <f>ROUND(I173*H173,2)</f>
        <v>0</v>
      </c>
      <c r="BL173" s="16" t="s">
        <v>135</v>
      </c>
      <c r="BM173" s="228" t="s">
        <v>479</v>
      </c>
    </row>
    <row r="174" s="2" customFormat="1" ht="16.5" customHeight="1">
      <c r="A174" s="37"/>
      <c r="B174" s="38"/>
      <c r="C174" s="217" t="s">
        <v>346</v>
      </c>
      <c r="D174" s="217" t="s">
        <v>130</v>
      </c>
      <c r="E174" s="218" t="s">
        <v>480</v>
      </c>
      <c r="F174" s="219" t="s">
        <v>481</v>
      </c>
      <c r="G174" s="220" t="s">
        <v>454</v>
      </c>
      <c r="H174" s="221">
        <v>160</v>
      </c>
      <c r="I174" s="222"/>
      <c r="J174" s="223">
        <f>ROUND(I174*H174,2)</f>
        <v>0</v>
      </c>
      <c r="K174" s="219" t="s">
        <v>1</v>
      </c>
      <c r="L174" s="43"/>
      <c r="M174" s="224" t="s">
        <v>1</v>
      </c>
      <c r="N174" s="225" t="s">
        <v>41</v>
      </c>
      <c r="O174" s="90"/>
      <c r="P174" s="226">
        <f>O174*H174</f>
        <v>0</v>
      </c>
      <c r="Q174" s="226">
        <v>0</v>
      </c>
      <c r="R174" s="226">
        <f>Q174*H174</f>
        <v>0</v>
      </c>
      <c r="S174" s="226">
        <v>0</v>
      </c>
      <c r="T174" s="227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28" t="s">
        <v>135</v>
      </c>
      <c r="AT174" s="228" t="s">
        <v>130</v>
      </c>
      <c r="AU174" s="228" t="s">
        <v>84</v>
      </c>
      <c r="AY174" s="16" t="s">
        <v>127</v>
      </c>
      <c r="BE174" s="229">
        <f>IF(N174="základní",J174,0)</f>
        <v>0</v>
      </c>
      <c r="BF174" s="229">
        <f>IF(N174="snížená",J174,0)</f>
        <v>0</v>
      </c>
      <c r="BG174" s="229">
        <f>IF(N174="zákl. přenesená",J174,0)</f>
        <v>0</v>
      </c>
      <c r="BH174" s="229">
        <f>IF(N174="sníž. přenesená",J174,0)</f>
        <v>0</v>
      </c>
      <c r="BI174" s="229">
        <f>IF(N174="nulová",J174,0)</f>
        <v>0</v>
      </c>
      <c r="BJ174" s="16" t="s">
        <v>84</v>
      </c>
      <c r="BK174" s="229">
        <f>ROUND(I174*H174,2)</f>
        <v>0</v>
      </c>
      <c r="BL174" s="16" t="s">
        <v>135</v>
      </c>
      <c r="BM174" s="228" t="s">
        <v>482</v>
      </c>
    </row>
    <row r="175" s="2" customFormat="1" ht="16.5" customHeight="1">
      <c r="A175" s="37"/>
      <c r="B175" s="38"/>
      <c r="C175" s="217" t="s">
        <v>412</v>
      </c>
      <c r="D175" s="217" t="s">
        <v>130</v>
      </c>
      <c r="E175" s="218" t="s">
        <v>483</v>
      </c>
      <c r="F175" s="219" t="s">
        <v>484</v>
      </c>
      <c r="G175" s="220" t="s">
        <v>432</v>
      </c>
      <c r="H175" s="221">
        <v>30</v>
      </c>
      <c r="I175" s="222"/>
      <c r="J175" s="223">
        <f>ROUND(I175*H175,2)</f>
        <v>0</v>
      </c>
      <c r="K175" s="219" t="s">
        <v>1</v>
      </c>
      <c r="L175" s="43"/>
      <c r="M175" s="224" t="s">
        <v>1</v>
      </c>
      <c r="N175" s="225" t="s">
        <v>41</v>
      </c>
      <c r="O175" s="90"/>
      <c r="P175" s="226">
        <f>O175*H175</f>
        <v>0</v>
      </c>
      <c r="Q175" s="226">
        <v>0</v>
      </c>
      <c r="R175" s="226">
        <f>Q175*H175</f>
        <v>0</v>
      </c>
      <c r="S175" s="226">
        <v>0</v>
      </c>
      <c r="T175" s="227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228" t="s">
        <v>135</v>
      </c>
      <c r="AT175" s="228" t="s">
        <v>130</v>
      </c>
      <c r="AU175" s="228" t="s">
        <v>84</v>
      </c>
      <c r="AY175" s="16" t="s">
        <v>127</v>
      </c>
      <c r="BE175" s="229">
        <f>IF(N175="základní",J175,0)</f>
        <v>0</v>
      </c>
      <c r="BF175" s="229">
        <f>IF(N175="snížená",J175,0)</f>
        <v>0</v>
      </c>
      <c r="BG175" s="229">
        <f>IF(N175="zákl. přenesená",J175,0)</f>
        <v>0</v>
      </c>
      <c r="BH175" s="229">
        <f>IF(N175="sníž. přenesená",J175,0)</f>
        <v>0</v>
      </c>
      <c r="BI175" s="229">
        <f>IF(N175="nulová",J175,0)</f>
        <v>0</v>
      </c>
      <c r="BJ175" s="16" t="s">
        <v>84</v>
      </c>
      <c r="BK175" s="229">
        <f>ROUND(I175*H175,2)</f>
        <v>0</v>
      </c>
      <c r="BL175" s="16" t="s">
        <v>135</v>
      </c>
      <c r="BM175" s="228" t="s">
        <v>485</v>
      </c>
    </row>
    <row r="176" s="2" customFormat="1" ht="16.5" customHeight="1">
      <c r="A176" s="37"/>
      <c r="B176" s="38"/>
      <c r="C176" s="217" t="s">
        <v>486</v>
      </c>
      <c r="D176" s="217" t="s">
        <v>130</v>
      </c>
      <c r="E176" s="218" t="s">
        <v>487</v>
      </c>
      <c r="F176" s="219" t="s">
        <v>488</v>
      </c>
      <c r="G176" s="220" t="s">
        <v>454</v>
      </c>
      <c r="H176" s="221">
        <v>10</v>
      </c>
      <c r="I176" s="222"/>
      <c r="J176" s="223">
        <f>ROUND(I176*H176,2)</f>
        <v>0</v>
      </c>
      <c r="K176" s="219" t="s">
        <v>1</v>
      </c>
      <c r="L176" s="43"/>
      <c r="M176" s="224" t="s">
        <v>1</v>
      </c>
      <c r="N176" s="225" t="s">
        <v>41</v>
      </c>
      <c r="O176" s="90"/>
      <c r="P176" s="226">
        <f>O176*H176</f>
        <v>0</v>
      </c>
      <c r="Q176" s="226">
        <v>0</v>
      </c>
      <c r="R176" s="226">
        <f>Q176*H176</f>
        <v>0</v>
      </c>
      <c r="S176" s="226">
        <v>0</v>
      </c>
      <c r="T176" s="227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28" t="s">
        <v>135</v>
      </c>
      <c r="AT176" s="228" t="s">
        <v>130</v>
      </c>
      <c r="AU176" s="228" t="s">
        <v>84</v>
      </c>
      <c r="AY176" s="16" t="s">
        <v>127</v>
      </c>
      <c r="BE176" s="229">
        <f>IF(N176="základní",J176,0)</f>
        <v>0</v>
      </c>
      <c r="BF176" s="229">
        <f>IF(N176="snížená",J176,0)</f>
        <v>0</v>
      </c>
      <c r="BG176" s="229">
        <f>IF(N176="zákl. přenesená",J176,0)</f>
        <v>0</v>
      </c>
      <c r="BH176" s="229">
        <f>IF(N176="sníž. přenesená",J176,0)</f>
        <v>0</v>
      </c>
      <c r="BI176" s="229">
        <f>IF(N176="nulová",J176,0)</f>
        <v>0</v>
      </c>
      <c r="BJ176" s="16" t="s">
        <v>84</v>
      </c>
      <c r="BK176" s="229">
        <f>ROUND(I176*H176,2)</f>
        <v>0</v>
      </c>
      <c r="BL176" s="16" t="s">
        <v>135</v>
      </c>
      <c r="BM176" s="228" t="s">
        <v>489</v>
      </c>
    </row>
    <row r="177" s="2" customFormat="1" ht="16.5" customHeight="1">
      <c r="A177" s="37"/>
      <c r="B177" s="38"/>
      <c r="C177" s="217" t="s">
        <v>416</v>
      </c>
      <c r="D177" s="217" t="s">
        <v>130</v>
      </c>
      <c r="E177" s="218" t="s">
        <v>490</v>
      </c>
      <c r="F177" s="219" t="s">
        <v>491</v>
      </c>
      <c r="G177" s="220" t="s">
        <v>454</v>
      </c>
      <c r="H177" s="221">
        <v>20</v>
      </c>
      <c r="I177" s="222"/>
      <c r="J177" s="223">
        <f>ROUND(I177*H177,2)</f>
        <v>0</v>
      </c>
      <c r="K177" s="219" t="s">
        <v>1</v>
      </c>
      <c r="L177" s="43"/>
      <c r="M177" s="224" t="s">
        <v>1</v>
      </c>
      <c r="N177" s="225" t="s">
        <v>41</v>
      </c>
      <c r="O177" s="90"/>
      <c r="P177" s="226">
        <f>O177*H177</f>
        <v>0</v>
      </c>
      <c r="Q177" s="226">
        <v>0</v>
      </c>
      <c r="R177" s="226">
        <f>Q177*H177</f>
        <v>0</v>
      </c>
      <c r="S177" s="226">
        <v>0</v>
      </c>
      <c r="T177" s="227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228" t="s">
        <v>135</v>
      </c>
      <c r="AT177" s="228" t="s">
        <v>130</v>
      </c>
      <c r="AU177" s="228" t="s">
        <v>84</v>
      </c>
      <c r="AY177" s="16" t="s">
        <v>127</v>
      </c>
      <c r="BE177" s="229">
        <f>IF(N177="základní",J177,0)</f>
        <v>0</v>
      </c>
      <c r="BF177" s="229">
        <f>IF(N177="snížená",J177,0)</f>
        <v>0</v>
      </c>
      <c r="BG177" s="229">
        <f>IF(N177="zákl. přenesená",J177,0)</f>
        <v>0</v>
      </c>
      <c r="BH177" s="229">
        <f>IF(N177="sníž. přenesená",J177,0)</f>
        <v>0</v>
      </c>
      <c r="BI177" s="229">
        <f>IF(N177="nulová",J177,0)</f>
        <v>0</v>
      </c>
      <c r="BJ177" s="16" t="s">
        <v>84</v>
      </c>
      <c r="BK177" s="229">
        <f>ROUND(I177*H177,2)</f>
        <v>0</v>
      </c>
      <c r="BL177" s="16" t="s">
        <v>135</v>
      </c>
      <c r="BM177" s="228" t="s">
        <v>492</v>
      </c>
    </row>
    <row r="178" s="2" customFormat="1" ht="16.5" customHeight="1">
      <c r="A178" s="37"/>
      <c r="B178" s="38"/>
      <c r="C178" s="217" t="s">
        <v>493</v>
      </c>
      <c r="D178" s="217" t="s">
        <v>130</v>
      </c>
      <c r="E178" s="218" t="s">
        <v>494</v>
      </c>
      <c r="F178" s="219" t="s">
        <v>495</v>
      </c>
      <c r="G178" s="220" t="s">
        <v>454</v>
      </c>
      <c r="H178" s="221">
        <v>20</v>
      </c>
      <c r="I178" s="222"/>
      <c r="J178" s="223">
        <f>ROUND(I178*H178,2)</f>
        <v>0</v>
      </c>
      <c r="K178" s="219" t="s">
        <v>1</v>
      </c>
      <c r="L178" s="43"/>
      <c r="M178" s="224" t="s">
        <v>1</v>
      </c>
      <c r="N178" s="225" t="s">
        <v>41</v>
      </c>
      <c r="O178" s="90"/>
      <c r="P178" s="226">
        <f>O178*H178</f>
        <v>0</v>
      </c>
      <c r="Q178" s="226">
        <v>0</v>
      </c>
      <c r="R178" s="226">
        <f>Q178*H178</f>
        <v>0</v>
      </c>
      <c r="S178" s="226">
        <v>0</v>
      </c>
      <c r="T178" s="227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28" t="s">
        <v>135</v>
      </c>
      <c r="AT178" s="228" t="s">
        <v>130</v>
      </c>
      <c r="AU178" s="228" t="s">
        <v>84</v>
      </c>
      <c r="AY178" s="16" t="s">
        <v>127</v>
      </c>
      <c r="BE178" s="229">
        <f>IF(N178="základní",J178,0)</f>
        <v>0</v>
      </c>
      <c r="BF178" s="229">
        <f>IF(N178="snížená",J178,0)</f>
        <v>0</v>
      </c>
      <c r="BG178" s="229">
        <f>IF(N178="zákl. přenesená",J178,0)</f>
        <v>0</v>
      </c>
      <c r="BH178" s="229">
        <f>IF(N178="sníž. přenesená",J178,0)</f>
        <v>0</v>
      </c>
      <c r="BI178" s="229">
        <f>IF(N178="nulová",J178,0)</f>
        <v>0</v>
      </c>
      <c r="BJ178" s="16" t="s">
        <v>84</v>
      </c>
      <c r="BK178" s="229">
        <f>ROUND(I178*H178,2)</f>
        <v>0</v>
      </c>
      <c r="BL178" s="16" t="s">
        <v>135</v>
      </c>
      <c r="BM178" s="228" t="s">
        <v>496</v>
      </c>
    </row>
    <row r="179" s="2" customFormat="1" ht="16.5" customHeight="1">
      <c r="A179" s="37"/>
      <c r="B179" s="38"/>
      <c r="C179" s="217" t="s">
        <v>420</v>
      </c>
      <c r="D179" s="217" t="s">
        <v>130</v>
      </c>
      <c r="E179" s="218" t="s">
        <v>497</v>
      </c>
      <c r="F179" s="219" t="s">
        <v>498</v>
      </c>
      <c r="G179" s="220" t="s">
        <v>454</v>
      </c>
      <c r="H179" s="221">
        <v>12</v>
      </c>
      <c r="I179" s="222"/>
      <c r="J179" s="223">
        <f>ROUND(I179*H179,2)</f>
        <v>0</v>
      </c>
      <c r="K179" s="219" t="s">
        <v>1</v>
      </c>
      <c r="L179" s="43"/>
      <c r="M179" s="224" t="s">
        <v>1</v>
      </c>
      <c r="N179" s="225" t="s">
        <v>41</v>
      </c>
      <c r="O179" s="90"/>
      <c r="P179" s="226">
        <f>O179*H179</f>
        <v>0</v>
      </c>
      <c r="Q179" s="226">
        <v>0</v>
      </c>
      <c r="R179" s="226">
        <f>Q179*H179</f>
        <v>0</v>
      </c>
      <c r="S179" s="226">
        <v>0</v>
      </c>
      <c r="T179" s="227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28" t="s">
        <v>135</v>
      </c>
      <c r="AT179" s="228" t="s">
        <v>130</v>
      </c>
      <c r="AU179" s="228" t="s">
        <v>84</v>
      </c>
      <c r="AY179" s="16" t="s">
        <v>127</v>
      </c>
      <c r="BE179" s="229">
        <f>IF(N179="základní",J179,0)</f>
        <v>0</v>
      </c>
      <c r="BF179" s="229">
        <f>IF(N179="snížená",J179,0)</f>
        <v>0</v>
      </c>
      <c r="BG179" s="229">
        <f>IF(N179="zákl. přenesená",J179,0)</f>
        <v>0</v>
      </c>
      <c r="BH179" s="229">
        <f>IF(N179="sníž. přenesená",J179,0)</f>
        <v>0</v>
      </c>
      <c r="BI179" s="229">
        <f>IF(N179="nulová",J179,0)</f>
        <v>0</v>
      </c>
      <c r="BJ179" s="16" t="s">
        <v>84</v>
      </c>
      <c r="BK179" s="229">
        <f>ROUND(I179*H179,2)</f>
        <v>0</v>
      </c>
      <c r="BL179" s="16" t="s">
        <v>135</v>
      </c>
      <c r="BM179" s="228" t="s">
        <v>499</v>
      </c>
    </row>
    <row r="180" s="2" customFormat="1" ht="16.5" customHeight="1">
      <c r="A180" s="37"/>
      <c r="B180" s="38"/>
      <c r="C180" s="217" t="s">
        <v>500</v>
      </c>
      <c r="D180" s="217" t="s">
        <v>130</v>
      </c>
      <c r="E180" s="218" t="s">
        <v>501</v>
      </c>
      <c r="F180" s="219" t="s">
        <v>502</v>
      </c>
      <c r="G180" s="220" t="s">
        <v>454</v>
      </c>
      <c r="H180" s="221">
        <v>4</v>
      </c>
      <c r="I180" s="222"/>
      <c r="J180" s="223">
        <f>ROUND(I180*H180,2)</f>
        <v>0</v>
      </c>
      <c r="K180" s="219" t="s">
        <v>1</v>
      </c>
      <c r="L180" s="43"/>
      <c r="M180" s="224" t="s">
        <v>1</v>
      </c>
      <c r="N180" s="225" t="s">
        <v>41</v>
      </c>
      <c r="O180" s="90"/>
      <c r="P180" s="226">
        <f>O180*H180</f>
        <v>0</v>
      </c>
      <c r="Q180" s="226">
        <v>0</v>
      </c>
      <c r="R180" s="226">
        <f>Q180*H180</f>
        <v>0</v>
      </c>
      <c r="S180" s="226">
        <v>0</v>
      </c>
      <c r="T180" s="227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228" t="s">
        <v>135</v>
      </c>
      <c r="AT180" s="228" t="s">
        <v>130</v>
      </c>
      <c r="AU180" s="228" t="s">
        <v>84</v>
      </c>
      <c r="AY180" s="16" t="s">
        <v>127</v>
      </c>
      <c r="BE180" s="229">
        <f>IF(N180="základní",J180,0)</f>
        <v>0</v>
      </c>
      <c r="BF180" s="229">
        <f>IF(N180="snížená",J180,0)</f>
        <v>0</v>
      </c>
      <c r="BG180" s="229">
        <f>IF(N180="zákl. přenesená",J180,0)</f>
        <v>0</v>
      </c>
      <c r="BH180" s="229">
        <f>IF(N180="sníž. přenesená",J180,0)</f>
        <v>0</v>
      </c>
      <c r="BI180" s="229">
        <f>IF(N180="nulová",J180,0)</f>
        <v>0</v>
      </c>
      <c r="BJ180" s="16" t="s">
        <v>84</v>
      </c>
      <c r="BK180" s="229">
        <f>ROUND(I180*H180,2)</f>
        <v>0</v>
      </c>
      <c r="BL180" s="16" t="s">
        <v>135</v>
      </c>
      <c r="BM180" s="228" t="s">
        <v>503</v>
      </c>
    </row>
    <row r="181" s="12" customFormat="1" ht="25.92" customHeight="1">
      <c r="A181" s="12"/>
      <c r="B181" s="201"/>
      <c r="C181" s="202"/>
      <c r="D181" s="203" t="s">
        <v>75</v>
      </c>
      <c r="E181" s="204" t="s">
        <v>504</v>
      </c>
      <c r="F181" s="204" t="s">
        <v>505</v>
      </c>
      <c r="G181" s="202"/>
      <c r="H181" s="202"/>
      <c r="I181" s="205"/>
      <c r="J181" s="206">
        <f>BK181</f>
        <v>0</v>
      </c>
      <c r="K181" s="202"/>
      <c r="L181" s="207"/>
      <c r="M181" s="208"/>
      <c r="N181" s="209"/>
      <c r="O181" s="209"/>
      <c r="P181" s="210">
        <f>SUM(P182:P185)</f>
        <v>0</v>
      </c>
      <c r="Q181" s="209"/>
      <c r="R181" s="210">
        <f>SUM(R182:R185)</f>
        <v>0</v>
      </c>
      <c r="S181" s="209"/>
      <c r="T181" s="211">
        <f>SUM(T182:T185)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12" t="s">
        <v>84</v>
      </c>
      <c r="AT181" s="213" t="s">
        <v>75</v>
      </c>
      <c r="AU181" s="213" t="s">
        <v>76</v>
      </c>
      <c r="AY181" s="212" t="s">
        <v>127</v>
      </c>
      <c r="BK181" s="214">
        <f>SUM(BK182:BK185)</f>
        <v>0</v>
      </c>
    </row>
    <row r="182" s="2" customFormat="1" ht="16.5" customHeight="1">
      <c r="A182" s="37"/>
      <c r="B182" s="38"/>
      <c r="C182" s="217" t="s">
        <v>423</v>
      </c>
      <c r="D182" s="217" t="s">
        <v>130</v>
      </c>
      <c r="E182" s="218" t="s">
        <v>506</v>
      </c>
      <c r="F182" s="219" t="s">
        <v>507</v>
      </c>
      <c r="G182" s="220" t="s">
        <v>454</v>
      </c>
      <c r="H182" s="221">
        <v>2</v>
      </c>
      <c r="I182" s="222"/>
      <c r="J182" s="223">
        <f>ROUND(I182*H182,2)</f>
        <v>0</v>
      </c>
      <c r="K182" s="219" t="s">
        <v>1</v>
      </c>
      <c r="L182" s="43"/>
      <c r="M182" s="224" t="s">
        <v>1</v>
      </c>
      <c r="N182" s="225" t="s">
        <v>41</v>
      </c>
      <c r="O182" s="90"/>
      <c r="P182" s="226">
        <f>O182*H182</f>
        <v>0</v>
      </c>
      <c r="Q182" s="226">
        <v>0</v>
      </c>
      <c r="R182" s="226">
        <f>Q182*H182</f>
        <v>0</v>
      </c>
      <c r="S182" s="226">
        <v>0</v>
      </c>
      <c r="T182" s="227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228" t="s">
        <v>135</v>
      </c>
      <c r="AT182" s="228" t="s">
        <v>130</v>
      </c>
      <c r="AU182" s="228" t="s">
        <v>84</v>
      </c>
      <c r="AY182" s="16" t="s">
        <v>127</v>
      </c>
      <c r="BE182" s="229">
        <f>IF(N182="základní",J182,0)</f>
        <v>0</v>
      </c>
      <c r="BF182" s="229">
        <f>IF(N182="snížená",J182,0)</f>
        <v>0</v>
      </c>
      <c r="BG182" s="229">
        <f>IF(N182="zákl. přenesená",J182,0)</f>
        <v>0</v>
      </c>
      <c r="BH182" s="229">
        <f>IF(N182="sníž. přenesená",J182,0)</f>
        <v>0</v>
      </c>
      <c r="BI182" s="229">
        <f>IF(N182="nulová",J182,0)</f>
        <v>0</v>
      </c>
      <c r="BJ182" s="16" t="s">
        <v>84</v>
      </c>
      <c r="BK182" s="229">
        <f>ROUND(I182*H182,2)</f>
        <v>0</v>
      </c>
      <c r="BL182" s="16" t="s">
        <v>135</v>
      </c>
      <c r="BM182" s="228" t="s">
        <v>508</v>
      </c>
    </row>
    <row r="183" s="2" customFormat="1" ht="24.15" customHeight="1">
      <c r="A183" s="37"/>
      <c r="B183" s="38"/>
      <c r="C183" s="217" t="s">
        <v>509</v>
      </c>
      <c r="D183" s="217" t="s">
        <v>130</v>
      </c>
      <c r="E183" s="218" t="s">
        <v>510</v>
      </c>
      <c r="F183" s="219" t="s">
        <v>511</v>
      </c>
      <c r="G183" s="220" t="s">
        <v>454</v>
      </c>
      <c r="H183" s="221">
        <v>4</v>
      </c>
      <c r="I183" s="222"/>
      <c r="J183" s="223">
        <f>ROUND(I183*H183,2)</f>
        <v>0</v>
      </c>
      <c r="K183" s="219" t="s">
        <v>1</v>
      </c>
      <c r="L183" s="43"/>
      <c r="M183" s="224" t="s">
        <v>1</v>
      </c>
      <c r="N183" s="225" t="s">
        <v>41</v>
      </c>
      <c r="O183" s="90"/>
      <c r="P183" s="226">
        <f>O183*H183</f>
        <v>0</v>
      </c>
      <c r="Q183" s="226">
        <v>0</v>
      </c>
      <c r="R183" s="226">
        <f>Q183*H183</f>
        <v>0</v>
      </c>
      <c r="S183" s="226">
        <v>0</v>
      </c>
      <c r="T183" s="227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28" t="s">
        <v>135</v>
      </c>
      <c r="AT183" s="228" t="s">
        <v>130</v>
      </c>
      <c r="AU183" s="228" t="s">
        <v>84</v>
      </c>
      <c r="AY183" s="16" t="s">
        <v>127</v>
      </c>
      <c r="BE183" s="229">
        <f>IF(N183="základní",J183,0)</f>
        <v>0</v>
      </c>
      <c r="BF183" s="229">
        <f>IF(N183="snížená",J183,0)</f>
        <v>0</v>
      </c>
      <c r="BG183" s="229">
        <f>IF(N183="zákl. přenesená",J183,0)</f>
        <v>0</v>
      </c>
      <c r="BH183" s="229">
        <f>IF(N183="sníž. přenesená",J183,0)</f>
        <v>0</v>
      </c>
      <c r="BI183" s="229">
        <f>IF(N183="nulová",J183,0)</f>
        <v>0</v>
      </c>
      <c r="BJ183" s="16" t="s">
        <v>84</v>
      </c>
      <c r="BK183" s="229">
        <f>ROUND(I183*H183,2)</f>
        <v>0</v>
      </c>
      <c r="BL183" s="16" t="s">
        <v>135</v>
      </c>
      <c r="BM183" s="228" t="s">
        <v>512</v>
      </c>
    </row>
    <row r="184" s="2" customFormat="1" ht="21.75" customHeight="1">
      <c r="A184" s="37"/>
      <c r="B184" s="38"/>
      <c r="C184" s="217" t="s">
        <v>433</v>
      </c>
      <c r="D184" s="217" t="s">
        <v>130</v>
      </c>
      <c r="E184" s="218" t="s">
        <v>513</v>
      </c>
      <c r="F184" s="219" t="s">
        <v>514</v>
      </c>
      <c r="G184" s="220" t="s">
        <v>454</v>
      </c>
      <c r="H184" s="221">
        <v>1</v>
      </c>
      <c r="I184" s="222"/>
      <c r="J184" s="223">
        <f>ROUND(I184*H184,2)</f>
        <v>0</v>
      </c>
      <c r="K184" s="219" t="s">
        <v>1</v>
      </c>
      <c r="L184" s="43"/>
      <c r="M184" s="224" t="s">
        <v>1</v>
      </c>
      <c r="N184" s="225" t="s">
        <v>41</v>
      </c>
      <c r="O184" s="90"/>
      <c r="P184" s="226">
        <f>O184*H184</f>
        <v>0</v>
      </c>
      <c r="Q184" s="226">
        <v>0</v>
      </c>
      <c r="R184" s="226">
        <f>Q184*H184</f>
        <v>0</v>
      </c>
      <c r="S184" s="226">
        <v>0</v>
      </c>
      <c r="T184" s="227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28" t="s">
        <v>135</v>
      </c>
      <c r="AT184" s="228" t="s">
        <v>130</v>
      </c>
      <c r="AU184" s="228" t="s">
        <v>84</v>
      </c>
      <c r="AY184" s="16" t="s">
        <v>127</v>
      </c>
      <c r="BE184" s="229">
        <f>IF(N184="základní",J184,0)</f>
        <v>0</v>
      </c>
      <c r="BF184" s="229">
        <f>IF(N184="snížená",J184,0)</f>
        <v>0</v>
      </c>
      <c r="BG184" s="229">
        <f>IF(N184="zákl. přenesená",J184,0)</f>
        <v>0</v>
      </c>
      <c r="BH184" s="229">
        <f>IF(N184="sníž. přenesená",J184,0)</f>
        <v>0</v>
      </c>
      <c r="BI184" s="229">
        <f>IF(N184="nulová",J184,0)</f>
        <v>0</v>
      </c>
      <c r="BJ184" s="16" t="s">
        <v>84</v>
      </c>
      <c r="BK184" s="229">
        <f>ROUND(I184*H184,2)</f>
        <v>0</v>
      </c>
      <c r="BL184" s="16" t="s">
        <v>135</v>
      </c>
      <c r="BM184" s="228" t="s">
        <v>515</v>
      </c>
    </row>
    <row r="185" s="2" customFormat="1" ht="16.5" customHeight="1">
      <c r="A185" s="37"/>
      <c r="B185" s="38"/>
      <c r="C185" s="217" t="s">
        <v>516</v>
      </c>
      <c r="D185" s="217" t="s">
        <v>130</v>
      </c>
      <c r="E185" s="218" t="s">
        <v>517</v>
      </c>
      <c r="F185" s="219" t="s">
        <v>518</v>
      </c>
      <c r="G185" s="220" t="s">
        <v>454</v>
      </c>
      <c r="H185" s="221">
        <v>5</v>
      </c>
      <c r="I185" s="222"/>
      <c r="J185" s="223">
        <f>ROUND(I185*H185,2)</f>
        <v>0</v>
      </c>
      <c r="K185" s="219" t="s">
        <v>1</v>
      </c>
      <c r="L185" s="43"/>
      <c r="M185" s="224" t="s">
        <v>1</v>
      </c>
      <c r="N185" s="225" t="s">
        <v>41</v>
      </c>
      <c r="O185" s="90"/>
      <c r="P185" s="226">
        <f>O185*H185</f>
        <v>0</v>
      </c>
      <c r="Q185" s="226">
        <v>0</v>
      </c>
      <c r="R185" s="226">
        <f>Q185*H185</f>
        <v>0</v>
      </c>
      <c r="S185" s="226">
        <v>0</v>
      </c>
      <c r="T185" s="227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28" t="s">
        <v>135</v>
      </c>
      <c r="AT185" s="228" t="s">
        <v>130</v>
      </c>
      <c r="AU185" s="228" t="s">
        <v>84</v>
      </c>
      <c r="AY185" s="16" t="s">
        <v>127</v>
      </c>
      <c r="BE185" s="229">
        <f>IF(N185="základní",J185,0)</f>
        <v>0</v>
      </c>
      <c r="BF185" s="229">
        <f>IF(N185="snížená",J185,0)</f>
        <v>0</v>
      </c>
      <c r="BG185" s="229">
        <f>IF(N185="zákl. přenesená",J185,0)</f>
        <v>0</v>
      </c>
      <c r="BH185" s="229">
        <f>IF(N185="sníž. přenesená",J185,0)</f>
        <v>0</v>
      </c>
      <c r="BI185" s="229">
        <f>IF(N185="nulová",J185,0)</f>
        <v>0</v>
      </c>
      <c r="BJ185" s="16" t="s">
        <v>84</v>
      </c>
      <c r="BK185" s="229">
        <f>ROUND(I185*H185,2)</f>
        <v>0</v>
      </c>
      <c r="BL185" s="16" t="s">
        <v>135</v>
      </c>
      <c r="BM185" s="228" t="s">
        <v>519</v>
      </c>
    </row>
    <row r="186" s="12" customFormat="1" ht="25.92" customHeight="1">
      <c r="A186" s="12"/>
      <c r="B186" s="201"/>
      <c r="C186" s="202"/>
      <c r="D186" s="203" t="s">
        <v>75</v>
      </c>
      <c r="E186" s="204" t="s">
        <v>520</v>
      </c>
      <c r="F186" s="204" t="s">
        <v>521</v>
      </c>
      <c r="G186" s="202"/>
      <c r="H186" s="202"/>
      <c r="I186" s="205"/>
      <c r="J186" s="206">
        <f>BK186</f>
        <v>0</v>
      </c>
      <c r="K186" s="202"/>
      <c r="L186" s="207"/>
      <c r="M186" s="208"/>
      <c r="N186" s="209"/>
      <c r="O186" s="209"/>
      <c r="P186" s="210">
        <f>SUM(P187:P197)</f>
        <v>0</v>
      </c>
      <c r="Q186" s="209"/>
      <c r="R186" s="210">
        <f>SUM(R187:R197)</f>
        <v>0</v>
      </c>
      <c r="S186" s="209"/>
      <c r="T186" s="211">
        <f>SUM(T187:T197)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12" t="s">
        <v>84</v>
      </c>
      <c r="AT186" s="213" t="s">
        <v>75</v>
      </c>
      <c r="AU186" s="213" t="s">
        <v>76</v>
      </c>
      <c r="AY186" s="212" t="s">
        <v>127</v>
      </c>
      <c r="BK186" s="214">
        <f>SUM(BK187:BK197)</f>
        <v>0</v>
      </c>
    </row>
    <row r="187" s="2" customFormat="1" ht="16.5" customHeight="1">
      <c r="A187" s="37"/>
      <c r="B187" s="38"/>
      <c r="C187" s="217" t="s">
        <v>436</v>
      </c>
      <c r="D187" s="217" t="s">
        <v>130</v>
      </c>
      <c r="E187" s="218" t="s">
        <v>522</v>
      </c>
      <c r="F187" s="219" t="s">
        <v>523</v>
      </c>
      <c r="G187" s="220" t="s">
        <v>225</v>
      </c>
      <c r="H187" s="221">
        <v>1</v>
      </c>
      <c r="I187" s="222"/>
      <c r="J187" s="223">
        <f>ROUND(I187*H187,2)</f>
        <v>0</v>
      </c>
      <c r="K187" s="219" t="s">
        <v>1</v>
      </c>
      <c r="L187" s="43"/>
      <c r="M187" s="224" t="s">
        <v>1</v>
      </c>
      <c r="N187" s="225" t="s">
        <v>41</v>
      </c>
      <c r="O187" s="90"/>
      <c r="P187" s="226">
        <f>O187*H187</f>
        <v>0</v>
      </c>
      <c r="Q187" s="226">
        <v>0</v>
      </c>
      <c r="R187" s="226">
        <f>Q187*H187</f>
        <v>0</v>
      </c>
      <c r="S187" s="226">
        <v>0</v>
      </c>
      <c r="T187" s="227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228" t="s">
        <v>135</v>
      </c>
      <c r="AT187" s="228" t="s">
        <v>130</v>
      </c>
      <c r="AU187" s="228" t="s">
        <v>84</v>
      </c>
      <c r="AY187" s="16" t="s">
        <v>127</v>
      </c>
      <c r="BE187" s="229">
        <f>IF(N187="základní",J187,0)</f>
        <v>0</v>
      </c>
      <c r="BF187" s="229">
        <f>IF(N187="snížená",J187,0)</f>
        <v>0</v>
      </c>
      <c r="BG187" s="229">
        <f>IF(N187="zákl. přenesená",J187,0)</f>
        <v>0</v>
      </c>
      <c r="BH187" s="229">
        <f>IF(N187="sníž. přenesená",J187,0)</f>
        <v>0</v>
      </c>
      <c r="BI187" s="229">
        <f>IF(N187="nulová",J187,0)</f>
        <v>0</v>
      </c>
      <c r="BJ187" s="16" t="s">
        <v>84</v>
      </c>
      <c r="BK187" s="229">
        <f>ROUND(I187*H187,2)</f>
        <v>0</v>
      </c>
      <c r="BL187" s="16" t="s">
        <v>135</v>
      </c>
      <c r="BM187" s="228" t="s">
        <v>524</v>
      </c>
    </row>
    <row r="188" s="2" customFormat="1" ht="16.5" customHeight="1">
      <c r="A188" s="37"/>
      <c r="B188" s="38"/>
      <c r="C188" s="217" t="s">
        <v>525</v>
      </c>
      <c r="D188" s="217" t="s">
        <v>130</v>
      </c>
      <c r="E188" s="218" t="s">
        <v>526</v>
      </c>
      <c r="F188" s="219" t="s">
        <v>527</v>
      </c>
      <c r="G188" s="220" t="s">
        <v>225</v>
      </c>
      <c r="H188" s="221">
        <v>1</v>
      </c>
      <c r="I188" s="222"/>
      <c r="J188" s="223">
        <f>ROUND(I188*H188,2)</f>
        <v>0</v>
      </c>
      <c r="K188" s="219" t="s">
        <v>1</v>
      </c>
      <c r="L188" s="43"/>
      <c r="M188" s="224" t="s">
        <v>1</v>
      </c>
      <c r="N188" s="225" t="s">
        <v>41</v>
      </c>
      <c r="O188" s="90"/>
      <c r="P188" s="226">
        <f>O188*H188</f>
        <v>0</v>
      </c>
      <c r="Q188" s="226">
        <v>0</v>
      </c>
      <c r="R188" s="226">
        <f>Q188*H188</f>
        <v>0</v>
      </c>
      <c r="S188" s="226">
        <v>0</v>
      </c>
      <c r="T188" s="227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28" t="s">
        <v>135</v>
      </c>
      <c r="AT188" s="228" t="s">
        <v>130</v>
      </c>
      <c r="AU188" s="228" t="s">
        <v>84</v>
      </c>
      <c r="AY188" s="16" t="s">
        <v>127</v>
      </c>
      <c r="BE188" s="229">
        <f>IF(N188="základní",J188,0)</f>
        <v>0</v>
      </c>
      <c r="BF188" s="229">
        <f>IF(N188="snížená",J188,0)</f>
        <v>0</v>
      </c>
      <c r="BG188" s="229">
        <f>IF(N188="zákl. přenesená",J188,0)</f>
        <v>0</v>
      </c>
      <c r="BH188" s="229">
        <f>IF(N188="sníž. přenesená",J188,0)</f>
        <v>0</v>
      </c>
      <c r="BI188" s="229">
        <f>IF(N188="nulová",J188,0)</f>
        <v>0</v>
      </c>
      <c r="BJ188" s="16" t="s">
        <v>84</v>
      </c>
      <c r="BK188" s="229">
        <f>ROUND(I188*H188,2)</f>
        <v>0</v>
      </c>
      <c r="BL188" s="16" t="s">
        <v>135</v>
      </c>
      <c r="BM188" s="228" t="s">
        <v>528</v>
      </c>
    </row>
    <row r="189" s="2" customFormat="1" ht="16.5" customHeight="1">
      <c r="A189" s="37"/>
      <c r="B189" s="38"/>
      <c r="C189" s="217" t="s">
        <v>439</v>
      </c>
      <c r="D189" s="217" t="s">
        <v>130</v>
      </c>
      <c r="E189" s="218" t="s">
        <v>508</v>
      </c>
      <c r="F189" s="219" t="s">
        <v>529</v>
      </c>
      <c r="G189" s="220" t="s">
        <v>225</v>
      </c>
      <c r="H189" s="221">
        <v>1</v>
      </c>
      <c r="I189" s="222"/>
      <c r="J189" s="223">
        <f>ROUND(I189*H189,2)</f>
        <v>0</v>
      </c>
      <c r="K189" s="219" t="s">
        <v>1</v>
      </c>
      <c r="L189" s="43"/>
      <c r="M189" s="224" t="s">
        <v>1</v>
      </c>
      <c r="N189" s="225" t="s">
        <v>41</v>
      </c>
      <c r="O189" s="90"/>
      <c r="P189" s="226">
        <f>O189*H189</f>
        <v>0</v>
      </c>
      <c r="Q189" s="226">
        <v>0</v>
      </c>
      <c r="R189" s="226">
        <f>Q189*H189</f>
        <v>0</v>
      </c>
      <c r="S189" s="226">
        <v>0</v>
      </c>
      <c r="T189" s="227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228" t="s">
        <v>135</v>
      </c>
      <c r="AT189" s="228" t="s">
        <v>130</v>
      </c>
      <c r="AU189" s="228" t="s">
        <v>84</v>
      </c>
      <c r="AY189" s="16" t="s">
        <v>127</v>
      </c>
      <c r="BE189" s="229">
        <f>IF(N189="základní",J189,0)</f>
        <v>0</v>
      </c>
      <c r="BF189" s="229">
        <f>IF(N189="snížená",J189,0)</f>
        <v>0</v>
      </c>
      <c r="BG189" s="229">
        <f>IF(N189="zákl. přenesená",J189,0)</f>
        <v>0</v>
      </c>
      <c r="BH189" s="229">
        <f>IF(N189="sníž. přenesená",J189,0)</f>
        <v>0</v>
      </c>
      <c r="BI189" s="229">
        <f>IF(N189="nulová",J189,0)</f>
        <v>0</v>
      </c>
      <c r="BJ189" s="16" t="s">
        <v>84</v>
      </c>
      <c r="BK189" s="229">
        <f>ROUND(I189*H189,2)</f>
        <v>0</v>
      </c>
      <c r="BL189" s="16" t="s">
        <v>135</v>
      </c>
      <c r="BM189" s="228" t="s">
        <v>530</v>
      </c>
    </row>
    <row r="190" s="2" customFormat="1" ht="16.5" customHeight="1">
      <c r="A190" s="37"/>
      <c r="B190" s="38"/>
      <c r="C190" s="217" t="s">
        <v>531</v>
      </c>
      <c r="D190" s="217" t="s">
        <v>130</v>
      </c>
      <c r="E190" s="218" t="s">
        <v>532</v>
      </c>
      <c r="F190" s="219" t="s">
        <v>533</v>
      </c>
      <c r="G190" s="220" t="s">
        <v>225</v>
      </c>
      <c r="H190" s="221">
        <v>1</v>
      </c>
      <c r="I190" s="222"/>
      <c r="J190" s="223">
        <f>ROUND(I190*H190,2)</f>
        <v>0</v>
      </c>
      <c r="K190" s="219" t="s">
        <v>1</v>
      </c>
      <c r="L190" s="43"/>
      <c r="M190" s="224" t="s">
        <v>1</v>
      </c>
      <c r="N190" s="225" t="s">
        <v>41</v>
      </c>
      <c r="O190" s="90"/>
      <c r="P190" s="226">
        <f>O190*H190</f>
        <v>0</v>
      </c>
      <c r="Q190" s="226">
        <v>0</v>
      </c>
      <c r="R190" s="226">
        <f>Q190*H190</f>
        <v>0</v>
      </c>
      <c r="S190" s="226">
        <v>0</v>
      </c>
      <c r="T190" s="227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28" t="s">
        <v>135</v>
      </c>
      <c r="AT190" s="228" t="s">
        <v>130</v>
      </c>
      <c r="AU190" s="228" t="s">
        <v>84</v>
      </c>
      <c r="AY190" s="16" t="s">
        <v>127</v>
      </c>
      <c r="BE190" s="229">
        <f>IF(N190="základní",J190,0)</f>
        <v>0</v>
      </c>
      <c r="BF190" s="229">
        <f>IF(N190="snížená",J190,0)</f>
        <v>0</v>
      </c>
      <c r="BG190" s="229">
        <f>IF(N190="zákl. přenesená",J190,0)</f>
        <v>0</v>
      </c>
      <c r="BH190" s="229">
        <f>IF(N190="sníž. přenesená",J190,0)</f>
        <v>0</v>
      </c>
      <c r="BI190" s="229">
        <f>IF(N190="nulová",J190,0)</f>
        <v>0</v>
      </c>
      <c r="BJ190" s="16" t="s">
        <v>84</v>
      </c>
      <c r="BK190" s="229">
        <f>ROUND(I190*H190,2)</f>
        <v>0</v>
      </c>
      <c r="BL190" s="16" t="s">
        <v>135</v>
      </c>
      <c r="BM190" s="228" t="s">
        <v>534</v>
      </c>
    </row>
    <row r="191" s="2" customFormat="1" ht="16.5" customHeight="1">
      <c r="A191" s="37"/>
      <c r="B191" s="38"/>
      <c r="C191" s="217" t="s">
        <v>442</v>
      </c>
      <c r="D191" s="217" t="s">
        <v>130</v>
      </c>
      <c r="E191" s="218" t="s">
        <v>535</v>
      </c>
      <c r="F191" s="219" t="s">
        <v>536</v>
      </c>
      <c r="G191" s="220" t="s">
        <v>537</v>
      </c>
      <c r="H191" s="221">
        <v>4</v>
      </c>
      <c r="I191" s="222"/>
      <c r="J191" s="223">
        <f>ROUND(I191*H191,2)</f>
        <v>0</v>
      </c>
      <c r="K191" s="219" t="s">
        <v>1</v>
      </c>
      <c r="L191" s="43"/>
      <c r="M191" s="224" t="s">
        <v>1</v>
      </c>
      <c r="N191" s="225" t="s">
        <v>41</v>
      </c>
      <c r="O191" s="90"/>
      <c r="P191" s="226">
        <f>O191*H191</f>
        <v>0</v>
      </c>
      <c r="Q191" s="226">
        <v>0</v>
      </c>
      <c r="R191" s="226">
        <f>Q191*H191</f>
        <v>0</v>
      </c>
      <c r="S191" s="226">
        <v>0</v>
      </c>
      <c r="T191" s="227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228" t="s">
        <v>135</v>
      </c>
      <c r="AT191" s="228" t="s">
        <v>130</v>
      </c>
      <c r="AU191" s="228" t="s">
        <v>84</v>
      </c>
      <c r="AY191" s="16" t="s">
        <v>127</v>
      </c>
      <c r="BE191" s="229">
        <f>IF(N191="základní",J191,0)</f>
        <v>0</v>
      </c>
      <c r="BF191" s="229">
        <f>IF(N191="snížená",J191,0)</f>
        <v>0</v>
      </c>
      <c r="BG191" s="229">
        <f>IF(N191="zákl. přenesená",J191,0)</f>
        <v>0</v>
      </c>
      <c r="BH191" s="229">
        <f>IF(N191="sníž. přenesená",J191,0)</f>
        <v>0</v>
      </c>
      <c r="BI191" s="229">
        <f>IF(N191="nulová",J191,0)</f>
        <v>0</v>
      </c>
      <c r="BJ191" s="16" t="s">
        <v>84</v>
      </c>
      <c r="BK191" s="229">
        <f>ROUND(I191*H191,2)</f>
        <v>0</v>
      </c>
      <c r="BL191" s="16" t="s">
        <v>135</v>
      </c>
      <c r="BM191" s="228" t="s">
        <v>538</v>
      </c>
    </row>
    <row r="192" s="2" customFormat="1" ht="21.75" customHeight="1">
      <c r="A192" s="37"/>
      <c r="B192" s="38"/>
      <c r="C192" s="217" t="s">
        <v>539</v>
      </c>
      <c r="D192" s="217" t="s">
        <v>130</v>
      </c>
      <c r="E192" s="218" t="s">
        <v>540</v>
      </c>
      <c r="F192" s="219" t="s">
        <v>541</v>
      </c>
      <c r="G192" s="220" t="s">
        <v>537</v>
      </c>
      <c r="H192" s="221">
        <v>8</v>
      </c>
      <c r="I192" s="222"/>
      <c r="J192" s="223">
        <f>ROUND(I192*H192,2)</f>
        <v>0</v>
      </c>
      <c r="K192" s="219" t="s">
        <v>1</v>
      </c>
      <c r="L192" s="43"/>
      <c r="M192" s="224" t="s">
        <v>1</v>
      </c>
      <c r="N192" s="225" t="s">
        <v>41</v>
      </c>
      <c r="O192" s="90"/>
      <c r="P192" s="226">
        <f>O192*H192</f>
        <v>0</v>
      </c>
      <c r="Q192" s="226">
        <v>0</v>
      </c>
      <c r="R192" s="226">
        <f>Q192*H192</f>
        <v>0</v>
      </c>
      <c r="S192" s="226">
        <v>0</v>
      </c>
      <c r="T192" s="227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228" t="s">
        <v>135</v>
      </c>
      <c r="AT192" s="228" t="s">
        <v>130</v>
      </c>
      <c r="AU192" s="228" t="s">
        <v>84</v>
      </c>
      <c r="AY192" s="16" t="s">
        <v>127</v>
      </c>
      <c r="BE192" s="229">
        <f>IF(N192="základní",J192,0)</f>
        <v>0</v>
      </c>
      <c r="BF192" s="229">
        <f>IF(N192="snížená",J192,0)</f>
        <v>0</v>
      </c>
      <c r="BG192" s="229">
        <f>IF(N192="zákl. přenesená",J192,0)</f>
        <v>0</v>
      </c>
      <c r="BH192" s="229">
        <f>IF(N192="sníž. přenesená",J192,0)</f>
        <v>0</v>
      </c>
      <c r="BI192" s="229">
        <f>IF(N192="nulová",J192,0)</f>
        <v>0</v>
      </c>
      <c r="BJ192" s="16" t="s">
        <v>84</v>
      </c>
      <c r="BK192" s="229">
        <f>ROUND(I192*H192,2)</f>
        <v>0</v>
      </c>
      <c r="BL192" s="16" t="s">
        <v>135</v>
      </c>
      <c r="BM192" s="228" t="s">
        <v>542</v>
      </c>
    </row>
    <row r="193" s="2" customFormat="1" ht="16.5" customHeight="1">
      <c r="A193" s="37"/>
      <c r="B193" s="38"/>
      <c r="C193" s="217" t="s">
        <v>445</v>
      </c>
      <c r="D193" s="217" t="s">
        <v>130</v>
      </c>
      <c r="E193" s="218" t="s">
        <v>543</v>
      </c>
      <c r="F193" s="219" t="s">
        <v>544</v>
      </c>
      <c r="G193" s="220" t="s">
        <v>537</v>
      </c>
      <c r="H193" s="221">
        <v>2</v>
      </c>
      <c r="I193" s="222"/>
      <c r="J193" s="223">
        <f>ROUND(I193*H193,2)</f>
        <v>0</v>
      </c>
      <c r="K193" s="219" t="s">
        <v>1</v>
      </c>
      <c r="L193" s="43"/>
      <c r="M193" s="224" t="s">
        <v>1</v>
      </c>
      <c r="N193" s="225" t="s">
        <v>41</v>
      </c>
      <c r="O193" s="90"/>
      <c r="P193" s="226">
        <f>O193*H193</f>
        <v>0</v>
      </c>
      <c r="Q193" s="226">
        <v>0</v>
      </c>
      <c r="R193" s="226">
        <f>Q193*H193</f>
        <v>0</v>
      </c>
      <c r="S193" s="226">
        <v>0</v>
      </c>
      <c r="T193" s="227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28" t="s">
        <v>135</v>
      </c>
      <c r="AT193" s="228" t="s">
        <v>130</v>
      </c>
      <c r="AU193" s="228" t="s">
        <v>84</v>
      </c>
      <c r="AY193" s="16" t="s">
        <v>127</v>
      </c>
      <c r="BE193" s="229">
        <f>IF(N193="základní",J193,0)</f>
        <v>0</v>
      </c>
      <c r="BF193" s="229">
        <f>IF(N193="snížená",J193,0)</f>
        <v>0</v>
      </c>
      <c r="BG193" s="229">
        <f>IF(N193="zákl. přenesená",J193,0)</f>
        <v>0</v>
      </c>
      <c r="BH193" s="229">
        <f>IF(N193="sníž. přenesená",J193,0)</f>
        <v>0</v>
      </c>
      <c r="BI193" s="229">
        <f>IF(N193="nulová",J193,0)</f>
        <v>0</v>
      </c>
      <c r="BJ193" s="16" t="s">
        <v>84</v>
      </c>
      <c r="BK193" s="229">
        <f>ROUND(I193*H193,2)</f>
        <v>0</v>
      </c>
      <c r="BL193" s="16" t="s">
        <v>135</v>
      </c>
      <c r="BM193" s="228" t="s">
        <v>545</v>
      </c>
    </row>
    <row r="194" s="2" customFormat="1" ht="16.5" customHeight="1">
      <c r="A194" s="37"/>
      <c r="B194" s="38"/>
      <c r="C194" s="217" t="s">
        <v>546</v>
      </c>
      <c r="D194" s="217" t="s">
        <v>130</v>
      </c>
      <c r="E194" s="218" t="s">
        <v>547</v>
      </c>
      <c r="F194" s="219" t="s">
        <v>548</v>
      </c>
      <c r="G194" s="220" t="s">
        <v>537</v>
      </c>
      <c r="H194" s="221">
        <v>8</v>
      </c>
      <c r="I194" s="222"/>
      <c r="J194" s="223">
        <f>ROUND(I194*H194,2)</f>
        <v>0</v>
      </c>
      <c r="K194" s="219" t="s">
        <v>1</v>
      </c>
      <c r="L194" s="43"/>
      <c r="M194" s="224" t="s">
        <v>1</v>
      </c>
      <c r="N194" s="225" t="s">
        <v>41</v>
      </c>
      <c r="O194" s="90"/>
      <c r="P194" s="226">
        <f>O194*H194</f>
        <v>0</v>
      </c>
      <c r="Q194" s="226">
        <v>0</v>
      </c>
      <c r="R194" s="226">
        <f>Q194*H194</f>
        <v>0</v>
      </c>
      <c r="S194" s="226">
        <v>0</v>
      </c>
      <c r="T194" s="227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28" t="s">
        <v>135</v>
      </c>
      <c r="AT194" s="228" t="s">
        <v>130</v>
      </c>
      <c r="AU194" s="228" t="s">
        <v>84</v>
      </c>
      <c r="AY194" s="16" t="s">
        <v>127</v>
      </c>
      <c r="BE194" s="229">
        <f>IF(N194="základní",J194,0)</f>
        <v>0</v>
      </c>
      <c r="BF194" s="229">
        <f>IF(N194="snížená",J194,0)</f>
        <v>0</v>
      </c>
      <c r="BG194" s="229">
        <f>IF(N194="zákl. přenesená",J194,0)</f>
        <v>0</v>
      </c>
      <c r="BH194" s="229">
        <f>IF(N194="sníž. přenesená",J194,0)</f>
        <v>0</v>
      </c>
      <c r="BI194" s="229">
        <f>IF(N194="nulová",J194,0)</f>
        <v>0</v>
      </c>
      <c r="BJ194" s="16" t="s">
        <v>84</v>
      </c>
      <c r="BK194" s="229">
        <f>ROUND(I194*H194,2)</f>
        <v>0</v>
      </c>
      <c r="BL194" s="16" t="s">
        <v>135</v>
      </c>
      <c r="BM194" s="228" t="s">
        <v>549</v>
      </c>
    </row>
    <row r="195" s="2" customFormat="1" ht="16.5" customHeight="1">
      <c r="A195" s="37"/>
      <c r="B195" s="38"/>
      <c r="C195" s="217" t="s">
        <v>448</v>
      </c>
      <c r="D195" s="217" t="s">
        <v>130</v>
      </c>
      <c r="E195" s="218" t="s">
        <v>550</v>
      </c>
      <c r="F195" s="219" t="s">
        <v>551</v>
      </c>
      <c r="G195" s="220" t="s">
        <v>537</v>
      </c>
      <c r="H195" s="221">
        <v>4</v>
      </c>
      <c r="I195" s="222"/>
      <c r="J195" s="223">
        <f>ROUND(I195*H195,2)</f>
        <v>0</v>
      </c>
      <c r="K195" s="219" t="s">
        <v>1</v>
      </c>
      <c r="L195" s="43"/>
      <c r="M195" s="224" t="s">
        <v>1</v>
      </c>
      <c r="N195" s="225" t="s">
        <v>41</v>
      </c>
      <c r="O195" s="90"/>
      <c r="P195" s="226">
        <f>O195*H195</f>
        <v>0</v>
      </c>
      <c r="Q195" s="226">
        <v>0</v>
      </c>
      <c r="R195" s="226">
        <f>Q195*H195</f>
        <v>0</v>
      </c>
      <c r="S195" s="226">
        <v>0</v>
      </c>
      <c r="T195" s="227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228" t="s">
        <v>135</v>
      </c>
      <c r="AT195" s="228" t="s">
        <v>130</v>
      </c>
      <c r="AU195" s="228" t="s">
        <v>84</v>
      </c>
      <c r="AY195" s="16" t="s">
        <v>127</v>
      </c>
      <c r="BE195" s="229">
        <f>IF(N195="základní",J195,0)</f>
        <v>0</v>
      </c>
      <c r="BF195" s="229">
        <f>IF(N195="snížená",J195,0)</f>
        <v>0</v>
      </c>
      <c r="BG195" s="229">
        <f>IF(N195="zákl. přenesená",J195,0)</f>
        <v>0</v>
      </c>
      <c r="BH195" s="229">
        <f>IF(N195="sníž. přenesená",J195,0)</f>
        <v>0</v>
      </c>
      <c r="BI195" s="229">
        <f>IF(N195="nulová",J195,0)</f>
        <v>0</v>
      </c>
      <c r="BJ195" s="16" t="s">
        <v>84</v>
      </c>
      <c r="BK195" s="229">
        <f>ROUND(I195*H195,2)</f>
        <v>0</v>
      </c>
      <c r="BL195" s="16" t="s">
        <v>135</v>
      </c>
      <c r="BM195" s="228" t="s">
        <v>552</v>
      </c>
    </row>
    <row r="196" s="2" customFormat="1" ht="16.5" customHeight="1">
      <c r="A196" s="37"/>
      <c r="B196" s="38"/>
      <c r="C196" s="217" t="s">
        <v>553</v>
      </c>
      <c r="D196" s="217" t="s">
        <v>130</v>
      </c>
      <c r="E196" s="218" t="s">
        <v>554</v>
      </c>
      <c r="F196" s="219" t="s">
        <v>555</v>
      </c>
      <c r="G196" s="220" t="s">
        <v>537</v>
      </c>
      <c r="H196" s="221">
        <v>12</v>
      </c>
      <c r="I196" s="222"/>
      <c r="J196" s="223">
        <f>ROUND(I196*H196,2)</f>
        <v>0</v>
      </c>
      <c r="K196" s="219" t="s">
        <v>1</v>
      </c>
      <c r="L196" s="43"/>
      <c r="M196" s="224" t="s">
        <v>1</v>
      </c>
      <c r="N196" s="225" t="s">
        <v>41</v>
      </c>
      <c r="O196" s="90"/>
      <c r="P196" s="226">
        <f>O196*H196</f>
        <v>0</v>
      </c>
      <c r="Q196" s="226">
        <v>0</v>
      </c>
      <c r="R196" s="226">
        <f>Q196*H196</f>
        <v>0</v>
      </c>
      <c r="S196" s="226">
        <v>0</v>
      </c>
      <c r="T196" s="227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228" t="s">
        <v>135</v>
      </c>
      <c r="AT196" s="228" t="s">
        <v>130</v>
      </c>
      <c r="AU196" s="228" t="s">
        <v>84</v>
      </c>
      <c r="AY196" s="16" t="s">
        <v>127</v>
      </c>
      <c r="BE196" s="229">
        <f>IF(N196="základní",J196,0)</f>
        <v>0</v>
      </c>
      <c r="BF196" s="229">
        <f>IF(N196="snížená",J196,0)</f>
        <v>0</v>
      </c>
      <c r="BG196" s="229">
        <f>IF(N196="zákl. přenesená",J196,0)</f>
        <v>0</v>
      </c>
      <c r="BH196" s="229">
        <f>IF(N196="sníž. přenesená",J196,0)</f>
        <v>0</v>
      </c>
      <c r="BI196" s="229">
        <f>IF(N196="nulová",J196,0)</f>
        <v>0</v>
      </c>
      <c r="BJ196" s="16" t="s">
        <v>84</v>
      </c>
      <c r="BK196" s="229">
        <f>ROUND(I196*H196,2)</f>
        <v>0</v>
      </c>
      <c r="BL196" s="16" t="s">
        <v>135</v>
      </c>
      <c r="BM196" s="228" t="s">
        <v>556</v>
      </c>
    </row>
    <row r="197" s="2" customFormat="1" ht="16.5" customHeight="1">
      <c r="A197" s="37"/>
      <c r="B197" s="38"/>
      <c r="C197" s="217" t="s">
        <v>451</v>
      </c>
      <c r="D197" s="217" t="s">
        <v>130</v>
      </c>
      <c r="E197" s="218" t="s">
        <v>557</v>
      </c>
      <c r="F197" s="219" t="s">
        <v>558</v>
      </c>
      <c r="G197" s="220" t="s">
        <v>537</v>
      </c>
      <c r="H197" s="221">
        <v>8</v>
      </c>
      <c r="I197" s="222"/>
      <c r="J197" s="223">
        <f>ROUND(I197*H197,2)</f>
        <v>0</v>
      </c>
      <c r="K197" s="219" t="s">
        <v>1</v>
      </c>
      <c r="L197" s="43"/>
      <c r="M197" s="261" t="s">
        <v>1</v>
      </c>
      <c r="N197" s="262" t="s">
        <v>41</v>
      </c>
      <c r="O197" s="263"/>
      <c r="P197" s="264">
        <f>O197*H197</f>
        <v>0</v>
      </c>
      <c r="Q197" s="264">
        <v>0</v>
      </c>
      <c r="R197" s="264">
        <f>Q197*H197</f>
        <v>0</v>
      </c>
      <c r="S197" s="264">
        <v>0</v>
      </c>
      <c r="T197" s="265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228" t="s">
        <v>135</v>
      </c>
      <c r="AT197" s="228" t="s">
        <v>130</v>
      </c>
      <c r="AU197" s="228" t="s">
        <v>84</v>
      </c>
      <c r="AY197" s="16" t="s">
        <v>127</v>
      </c>
      <c r="BE197" s="229">
        <f>IF(N197="základní",J197,0)</f>
        <v>0</v>
      </c>
      <c r="BF197" s="229">
        <f>IF(N197="snížená",J197,0)</f>
        <v>0</v>
      </c>
      <c r="BG197" s="229">
        <f>IF(N197="zákl. přenesená",J197,0)</f>
        <v>0</v>
      </c>
      <c r="BH197" s="229">
        <f>IF(N197="sníž. přenesená",J197,0)</f>
        <v>0</v>
      </c>
      <c r="BI197" s="229">
        <f>IF(N197="nulová",J197,0)</f>
        <v>0</v>
      </c>
      <c r="BJ197" s="16" t="s">
        <v>84</v>
      </c>
      <c r="BK197" s="229">
        <f>ROUND(I197*H197,2)</f>
        <v>0</v>
      </c>
      <c r="BL197" s="16" t="s">
        <v>135</v>
      </c>
      <c r="BM197" s="228" t="s">
        <v>559</v>
      </c>
    </row>
    <row r="198" s="2" customFormat="1" ht="6.96" customHeight="1">
      <c r="A198" s="37"/>
      <c r="B198" s="65"/>
      <c r="C198" s="66"/>
      <c r="D198" s="66"/>
      <c r="E198" s="66"/>
      <c r="F198" s="66"/>
      <c r="G198" s="66"/>
      <c r="H198" s="66"/>
      <c r="I198" s="66"/>
      <c r="J198" s="66"/>
      <c r="K198" s="66"/>
      <c r="L198" s="43"/>
      <c r="M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</row>
  </sheetData>
  <sheetProtection sheet="1" autoFilter="0" formatColumns="0" formatRows="0" objects="1" scenarios="1" spinCount="100000" saltValue="oxNOnYBRpGrV6tZRO6bJSyqASRuMfGdy3ciWcl9flGR/COzxtGRtUGBuw6Yms+BHOqjUDItZ6Wg9l8wh9OA4lQ==" hashValue="Q6FGU/t9vGxVF0N+08S8Dmyv7xqmxZD6v0gqHf6bCOXAweGseQXSN51swV7z5Mj0N8Jk4iOeP6smrruwitH2oA==" algorithmName="SHA-512" password="CC35"/>
  <autoFilter ref="C121:K197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92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86</v>
      </c>
    </row>
    <row r="4" s="1" customFormat="1" ht="24.96" customHeight="1">
      <c r="B4" s="19"/>
      <c r="D4" s="137" t="s">
        <v>93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Collaboratve learning space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94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560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5. 2. 2023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1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26</v>
      </c>
      <c r="F15" s="37"/>
      <c r="G15" s="37"/>
      <c r="H15" s="37"/>
      <c r="I15" s="139" t="s">
        <v>27</v>
      </c>
      <c r="J15" s="142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28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27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30</v>
      </c>
      <c r="E20" s="37"/>
      <c r="F20" s="37"/>
      <c r="G20" s="37"/>
      <c r="H20" s="37"/>
      <c r="I20" s="139" t="s">
        <v>25</v>
      </c>
      <c r="J20" s="142" t="s">
        <v>1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">
        <v>31</v>
      </c>
      <c r="F21" s="37"/>
      <c r="G21" s="37"/>
      <c r="H21" s="37"/>
      <c r="I21" s="139" t="s">
        <v>27</v>
      </c>
      <c r="J21" s="142" t="s">
        <v>1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33</v>
      </c>
      <c r="E23" s="37"/>
      <c r="F23" s="37"/>
      <c r="G23" s="37"/>
      <c r="H23" s="37"/>
      <c r="I23" s="139" t="s">
        <v>25</v>
      </c>
      <c r="J23" s="142" t="s">
        <v>1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34</v>
      </c>
      <c r="F24" s="37"/>
      <c r="G24" s="37"/>
      <c r="H24" s="37"/>
      <c r="I24" s="139" t="s">
        <v>27</v>
      </c>
      <c r="J24" s="142" t="s">
        <v>1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35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36</v>
      </c>
      <c r="E30" s="37"/>
      <c r="F30" s="37"/>
      <c r="G30" s="37"/>
      <c r="H30" s="37"/>
      <c r="I30" s="37"/>
      <c r="J30" s="150">
        <f>ROUND(J119,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38</v>
      </c>
      <c r="G32" s="37"/>
      <c r="H32" s="37"/>
      <c r="I32" s="151" t="s">
        <v>37</v>
      </c>
      <c r="J32" s="151" t="s">
        <v>39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40</v>
      </c>
      <c r="E33" s="139" t="s">
        <v>41</v>
      </c>
      <c r="F33" s="153">
        <f>ROUND((SUM(BE119:BE132)),  2)</f>
        <v>0</v>
      </c>
      <c r="G33" s="37"/>
      <c r="H33" s="37"/>
      <c r="I33" s="154">
        <v>0.21</v>
      </c>
      <c r="J33" s="153">
        <f>ROUND(((SUM(BE119:BE132))*I33),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42</v>
      </c>
      <c r="F34" s="153">
        <f>ROUND((SUM(BF119:BF132)),  2)</f>
        <v>0</v>
      </c>
      <c r="G34" s="37"/>
      <c r="H34" s="37"/>
      <c r="I34" s="154">
        <v>0.15</v>
      </c>
      <c r="J34" s="153">
        <f>ROUND(((SUM(BF119:BF132))*I34),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43</v>
      </c>
      <c r="F35" s="153">
        <f>ROUND((SUM(BG119:BG132)),  2)</f>
        <v>0</v>
      </c>
      <c r="G35" s="37"/>
      <c r="H35" s="37"/>
      <c r="I35" s="154">
        <v>0.21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44</v>
      </c>
      <c r="F36" s="153">
        <f>ROUND((SUM(BH119:BH132)),  2)</f>
        <v>0</v>
      </c>
      <c r="G36" s="37"/>
      <c r="H36" s="37"/>
      <c r="I36" s="154">
        <v>0.15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45</v>
      </c>
      <c r="F37" s="153">
        <f>ROUND((SUM(BI119:BI132)),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46</v>
      </c>
      <c r="E39" s="157"/>
      <c r="F39" s="157"/>
      <c r="G39" s="158" t="s">
        <v>47</v>
      </c>
      <c r="H39" s="159" t="s">
        <v>48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49</v>
      </c>
      <c r="E50" s="163"/>
      <c r="F50" s="163"/>
      <c r="G50" s="162" t="s">
        <v>50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51</v>
      </c>
      <c r="E61" s="165"/>
      <c r="F61" s="166" t="s">
        <v>52</v>
      </c>
      <c r="G61" s="164" t="s">
        <v>51</v>
      </c>
      <c r="H61" s="165"/>
      <c r="I61" s="165"/>
      <c r="J61" s="167" t="s">
        <v>52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53</v>
      </c>
      <c r="E65" s="168"/>
      <c r="F65" s="168"/>
      <c r="G65" s="162" t="s">
        <v>54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51</v>
      </c>
      <c r="E76" s="165"/>
      <c r="F76" s="166" t="s">
        <v>52</v>
      </c>
      <c r="G76" s="164" t="s">
        <v>51</v>
      </c>
      <c r="H76" s="165"/>
      <c r="I76" s="165"/>
      <c r="J76" s="167" t="s">
        <v>52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96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>Collaboratve learning space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94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 xml:space="preserve">003 - Ostatní a vedlejší náklady 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Frýdek - Místek</v>
      </c>
      <c r="G89" s="39"/>
      <c r="H89" s="39"/>
      <c r="I89" s="31" t="s">
        <v>22</v>
      </c>
      <c r="J89" s="78" t="str">
        <f>IF(J12="","",J12)</f>
        <v>5. 2. 2023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SPŠ, OA a jazyková škola FM</v>
      </c>
      <c r="G91" s="39"/>
      <c r="H91" s="39"/>
      <c r="I91" s="31" t="s">
        <v>30</v>
      </c>
      <c r="J91" s="35" t="str">
        <f>E21</f>
        <v>ATRIS s.r.o.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31" t="s">
        <v>33</v>
      </c>
      <c r="J92" s="35" t="str">
        <f>E24</f>
        <v>Barbora Kyšková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97</v>
      </c>
      <c r="D94" s="175"/>
      <c r="E94" s="175"/>
      <c r="F94" s="175"/>
      <c r="G94" s="175"/>
      <c r="H94" s="175"/>
      <c r="I94" s="175"/>
      <c r="J94" s="176" t="s">
        <v>98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99</v>
      </c>
      <c r="D96" s="39"/>
      <c r="E96" s="39"/>
      <c r="F96" s="39"/>
      <c r="G96" s="39"/>
      <c r="H96" s="39"/>
      <c r="I96" s="39"/>
      <c r="J96" s="109">
        <f>J119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100</v>
      </c>
    </row>
    <row r="97" s="9" customFormat="1" ht="24.96" customHeight="1">
      <c r="A97" s="9"/>
      <c r="B97" s="178"/>
      <c r="C97" s="179"/>
      <c r="D97" s="180" t="s">
        <v>561</v>
      </c>
      <c r="E97" s="181"/>
      <c r="F97" s="181"/>
      <c r="G97" s="181"/>
      <c r="H97" s="181"/>
      <c r="I97" s="181"/>
      <c r="J97" s="182">
        <f>J120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4"/>
      <c r="C98" s="185"/>
      <c r="D98" s="186" t="s">
        <v>562</v>
      </c>
      <c r="E98" s="187"/>
      <c r="F98" s="187"/>
      <c r="G98" s="187"/>
      <c r="H98" s="187"/>
      <c r="I98" s="187"/>
      <c r="J98" s="188">
        <f>J121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4"/>
      <c r="C99" s="185"/>
      <c r="D99" s="186" t="s">
        <v>563</v>
      </c>
      <c r="E99" s="187"/>
      <c r="F99" s="187"/>
      <c r="G99" s="187"/>
      <c r="H99" s="187"/>
      <c r="I99" s="187"/>
      <c r="J99" s="188">
        <f>J128</f>
        <v>0</v>
      </c>
      <c r="K99" s="185"/>
      <c r="L99" s="18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2" customFormat="1" ht="21.84" customHeight="1">
      <c r="A100" s="37"/>
      <c r="B100" s="38"/>
      <c r="C100" s="39"/>
      <c r="D100" s="39"/>
      <c r="E100" s="39"/>
      <c r="F100" s="39"/>
      <c r="G100" s="39"/>
      <c r="H100" s="39"/>
      <c r="I100" s="39"/>
      <c r="J100" s="39"/>
      <c r="K100" s="39"/>
      <c r="L100" s="62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1" s="2" customFormat="1" ht="6.96" customHeight="1">
      <c r="A101" s="37"/>
      <c r="B101" s="65"/>
      <c r="C101" s="66"/>
      <c r="D101" s="66"/>
      <c r="E101" s="66"/>
      <c r="F101" s="66"/>
      <c r="G101" s="66"/>
      <c r="H101" s="66"/>
      <c r="I101" s="66"/>
      <c r="J101" s="66"/>
      <c r="K101" s="66"/>
      <c r="L101" s="62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5" s="2" customFormat="1" ht="6.96" customHeight="1">
      <c r="A105" s="37"/>
      <c r="B105" s="67"/>
      <c r="C105" s="68"/>
      <c r="D105" s="68"/>
      <c r="E105" s="68"/>
      <c r="F105" s="68"/>
      <c r="G105" s="68"/>
      <c r="H105" s="68"/>
      <c r="I105" s="68"/>
      <c r="J105" s="68"/>
      <c r="K105" s="68"/>
      <c r="L105" s="6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24.96" customHeight="1">
      <c r="A106" s="37"/>
      <c r="B106" s="38"/>
      <c r="C106" s="22" t="s">
        <v>112</v>
      </c>
      <c r="D106" s="39"/>
      <c r="E106" s="39"/>
      <c r="F106" s="39"/>
      <c r="G106" s="39"/>
      <c r="H106" s="39"/>
      <c r="I106" s="39"/>
      <c r="J106" s="39"/>
      <c r="K106" s="39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6.96" customHeight="1">
      <c r="A107" s="37"/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2" customHeight="1">
      <c r="A108" s="37"/>
      <c r="B108" s="38"/>
      <c r="C108" s="31" t="s">
        <v>16</v>
      </c>
      <c r="D108" s="39"/>
      <c r="E108" s="39"/>
      <c r="F108" s="39"/>
      <c r="G108" s="39"/>
      <c r="H108" s="39"/>
      <c r="I108" s="39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6.5" customHeight="1">
      <c r="A109" s="37"/>
      <c r="B109" s="38"/>
      <c r="C109" s="39"/>
      <c r="D109" s="39"/>
      <c r="E109" s="173" t="str">
        <f>E7</f>
        <v>Collaboratve learning space</v>
      </c>
      <c r="F109" s="31"/>
      <c r="G109" s="31"/>
      <c r="H109" s="31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2" customHeight="1">
      <c r="A110" s="37"/>
      <c r="B110" s="38"/>
      <c r="C110" s="31" t="s">
        <v>94</v>
      </c>
      <c r="D110" s="39"/>
      <c r="E110" s="39"/>
      <c r="F110" s="39"/>
      <c r="G110" s="39"/>
      <c r="H110" s="39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6.5" customHeight="1">
      <c r="A111" s="37"/>
      <c r="B111" s="38"/>
      <c r="C111" s="39"/>
      <c r="D111" s="39"/>
      <c r="E111" s="75" t="str">
        <f>E9</f>
        <v xml:space="preserve">003 - Ostatní a vedlejší náklady </v>
      </c>
      <c r="F111" s="39"/>
      <c r="G111" s="39"/>
      <c r="H111" s="39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20</v>
      </c>
      <c r="D113" s="39"/>
      <c r="E113" s="39"/>
      <c r="F113" s="26" t="str">
        <f>F12</f>
        <v>Frýdek - Místek</v>
      </c>
      <c r="G113" s="39"/>
      <c r="H113" s="39"/>
      <c r="I113" s="31" t="s">
        <v>22</v>
      </c>
      <c r="J113" s="78" t="str">
        <f>IF(J12="","",J12)</f>
        <v>5. 2. 2023</v>
      </c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5.15" customHeight="1">
      <c r="A115" s="37"/>
      <c r="B115" s="38"/>
      <c r="C115" s="31" t="s">
        <v>24</v>
      </c>
      <c r="D115" s="39"/>
      <c r="E115" s="39"/>
      <c r="F115" s="26" t="str">
        <f>E15</f>
        <v>SPŠ, OA a jazyková škola FM</v>
      </c>
      <c r="G115" s="39"/>
      <c r="H115" s="39"/>
      <c r="I115" s="31" t="s">
        <v>30</v>
      </c>
      <c r="J115" s="35" t="str">
        <f>E21</f>
        <v>ATRIS s.r.o.</v>
      </c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5.15" customHeight="1">
      <c r="A116" s="37"/>
      <c r="B116" s="38"/>
      <c r="C116" s="31" t="s">
        <v>28</v>
      </c>
      <c r="D116" s="39"/>
      <c r="E116" s="39"/>
      <c r="F116" s="26" t="str">
        <f>IF(E18="","",E18)</f>
        <v>Vyplň údaj</v>
      </c>
      <c r="G116" s="39"/>
      <c r="H116" s="39"/>
      <c r="I116" s="31" t="s">
        <v>33</v>
      </c>
      <c r="J116" s="35" t="str">
        <f>E24</f>
        <v>Barbora Kyšková</v>
      </c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0.32" customHeight="1">
      <c r="A117" s="37"/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11" customFormat="1" ht="29.28" customHeight="1">
      <c r="A118" s="190"/>
      <c r="B118" s="191"/>
      <c r="C118" s="192" t="s">
        <v>113</v>
      </c>
      <c r="D118" s="193" t="s">
        <v>61</v>
      </c>
      <c r="E118" s="193" t="s">
        <v>57</v>
      </c>
      <c r="F118" s="193" t="s">
        <v>58</v>
      </c>
      <c r="G118" s="193" t="s">
        <v>114</v>
      </c>
      <c r="H118" s="193" t="s">
        <v>115</v>
      </c>
      <c r="I118" s="193" t="s">
        <v>116</v>
      </c>
      <c r="J118" s="193" t="s">
        <v>98</v>
      </c>
      <c r="K118" s="194" t="s">
        <v>117</v>
      </c>
      <c r="L118" s="195"/>
      <c r="M118" s="99" t="s">
        <v>1</v>
      </c>
      <c r="N118" s="100" t="s">
        <v>40</v>
      </c>
      <c r="O118" s="100" t="s">
        <v>118</v>
      </c>
      <c r="P118" s="100" t="s">
        <v>119</v>
      </c>
      <c r="Q118" s="100" t="s">
        <v>120</v>
      </c>
      <c r="R118" s="100" t="s">
        <v>121</v>
      </c>
      <c r="S118" s="100" t="s">
        <v>122</v>
      </c>
      <c r="T118" s="101" t="s">
        <v>123</v>
      </c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</row>
    <row r="119" s="2" customFormat="1" ht="22.8" customHeight="1">
      <c r="A119" s="37"/>
      <c r="B119" s="38"/>
      <c r="C119" s="106" t="s">
        <v>124</v>
      </c>
      <c r="D119" s="39"/>
      <c r="E119" s="39"/>
      <c r="F119" s="39"/>
      <c r="G119" s="39"/>
      <c r="H119" s="39"/>
      <c r="I119" s="39"/>
      <c r="J119" s="196">
        <f>BK119</f>
        <v>0</v>
      </c>
      <c r="K119" s="39"/>
      <c r="L119" s="43"/>
      <c r="M119" s="102"/>
      <c r="N119" s="197"/>
      <c r="O119" s="103"/>
      <c r="P119" s="198">
        <f>P120</f>
        <v>0</v>
      </c>
      <c r="Q119" s="103"/>
      <c r="R119" s="198">
        <f>R120</f>
        <v>0</v>
      </c>
      <c r="S119" s="103"/>
      <c r="T119" s="199">
        <f>T120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T119" s="16" t="s">
        <v>75</v>
      </c>
      <c r="AU119" s="16" t="s">
        <v>100</v>
      </c>
      <c r="BK119" s="200">
        <f>BK120</f>
        <v>0</v>
      </c>
    </row>
    <row r="120" s="12" customFormat="1" ht="25.92" customHeight="1">
      <c r="A120" s="12"/>
      <c r="B120" s="201"/>
      <c r="C120" s="202"/>
      <c r="D120" s="203" t="s">
        <v>75</v>
      </c>
      <c r="E120" s="204" t="s">
        <v>564</v>
      </c>
      <c r="F120" s="204" t="s">
        <v>564</v>
      </c>
      <c r="G120" s="202"/>
      <c r="H120" s="202"/>
      <c r="I120" s="205"/>
      <c r="J120" s="206">
        <f>BK120</f>
        <v>0</v>
      </c>
      <c r="K120" s="202"/>
      <c r="L120" s="207"/>
      <c r="M120" s="208"/>
      <c r="N120" s="209"/>
      <c r="O120" s="209"/>
      <c r="P120" s="210">
        <f>P121+P128</f>
        <v>0</v>
      </c>
      <c r="Q120" s="209"/>
      <c r="R120" s="210">
        <f>R121+R128</f>
        <v>0</v>
      </c>
      <c r="S120" s="209"/>
      <c r="T120" s="211">
        <f>T121+T128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2" t="s">
        <v>152</v>
      </c>
      <c r="AT120" s="213" t="s">
        <v>75</v>
      </c>
      <c r="AU120" s="213" t="s">
        <v>76</v>
      </c>
      <c r="AY120" s="212" t="s">
        <v>127</v>
      </c>
      <c r="BK120" s="214">
        <f>BK121+BK128</f>
        <v>0</v>
      </c>
    </row>
    <row r="121" s="12" customFormat="1" ht="22.8" customHeight="1">
      <c r="A121" s="12"/>
      <c r="B121" s="201"/>
      <c r="C121" s="202"/>
      <c r="D121" s="203" t="s">
        <v>75</v>
      </c>
      <c r="E121" s="215" t="s">
        <v>76</v>
      </c>
      <c r="F121" s="215" t="s">
        <v>565</v>
      </c>
      <c r="G121" s="202"/>
      <c r="H121" s="202"/>
      <c r="I121" s="205"/>
      <c r="J121" s="216">
        <f>BK121</f>
        <v>0</v>
      </c>
      <c r="K121" s="202"/>
      <c r="L121" s="207"/>
      <c r="M121" s="208"/>
      <c r="N121" s="209"/>
      <c r="O121" s="209"/>
      <c r="P121" s="210">
        <f>SUM(P122:P127)</f>
        <v>0</v>
      </c>
      <c r="Q121" s="209"/>
      <c r="R121" s="210">
        <f>SUM(R122:R127)</f>
        <v>0</v>
      </c>
      <c r="S121" s="209"/>
      <c r="T121" s="211">
        <f>SUM(T122:T127)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12" t="s">
        <v>152</v>
      </c>
      <c r="AT121" s="213" t="s">
        <v>75</v>
      </c>
      <c r="AU121" s="213" t="s">
        <v>84</v>
      </c>
      <c r="AY121" s="212" t="s">
        <v>127</v>
      </c>
      <c r="BK121" s="214">
        <f>SUM(BK122:BK127)</f>
        <v>0</v>
      </c>
    </row>
    <row r="122" s="2" customFormat="1" ht="16.5" customHeight="1">
      <c r="A122" s="37"/>
      <c r="B122" s="38"/>
      <c r="C122" s="217" t="s">
        <v>84</v>
      </c>
      <c r="D122" s="217" t="s">
        <v>130</v>
      </c>
      <c r="E122" s="218" t="s">
        <v>566</v>
      </c>
      <c r="F122" s="219" t="s">
        <v>567</v>
      </c>
      <c r="G122" s="220" t="s">
        <v>225</v>
      </c>
      <c r="H122" s="221">
        <v>1</v>
      </c>
      <c r="I122" s="222"/>
      <c r="J122" s="223">
        <f>ROUND(I122*H122,2)</f>
        <v>0</v>
      </c>
      <c r="K122" s="219" t="s">
        <v>1</v>
      </c>
      <c r="L122" s="43"/>
      <c r="M122" s="224" t="s">
        <v>1</v>
      </c>
      <c r="N122" s="225" t="s">
        <v>41</v>
      </c>
      <c r="O122" s="90"/>
      <c r="P122" s="226">
        <f>O122*H122</f>
        <v>0</v>
      </c>
      <c r="Q122" s="226">
        <v>0</v>
      </c>
      <c r="R122" s="226">
        <f>Q122*H122</f>
        <v>0</v>
      </c>
      <c r="S122" s="226">
        <v>0</v>
      </c>
      <c r="T122" s="227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228" t="s">
        <v>135</v>
      </c>
      <c r="AT122" s="228" t="s">
        <v>130</v>
      </c>
      <c r="AU122" s="228" t="s">
        <v>86</v>
      </c>
      <c r="AY122" s="16" t="s">
        <v>127</v>
      </c>
      <c r="BE122" s="229">
        <f>IF(N122="základní",J122,0)</f>
        <v>0</v>
      </c>
      <c r="BF122" s="229">
        <f>IF(N122="snížená",J122,0)</f>
        <v>0</v>
      </c>
      <c r="BG122" s="229">
        <f>IF(N122="zákl. přenesená",J122,0)</f>
        <v>0</v>
      </c>
      <c r="BH122" s="229">
        <f>IF(N122="sníž. přenesená",J122,0)</f>
        <v>0</v>
      </c>
      <c r="BI122" s="229">
        <f>IF(N122="nulová",J122,0)</f>
        <v>0</v>
      </c>
      <c r="BJ122" s="16" t="s">
        <v>84</v>
      </c>
      <c r="BK122" s="229">
        <f>ROUND(I122*H122,2)</f>
        <v>0</v>
      </c>
      <c r="BL122" s="16" t="s">
        <v>135</v>
      </c>
      <c r="BM122" s="228" t="s">
        <v>568</v>
      </c>
    </row>
    <row r="123" s="2" customFormat="1" ht="16.5" customHeight="1">
      <c r="A123" s="37"/>
      <c r="B123" s="38"/>
      <c r="C123" s="217" t="s">
        <v>86</v>
      </c>
      <c r="D123" s="217" t="s">
        <v>130</v>
      </c>
      <c r="E123" s="218" t="s">
        <v>569</v>
      </c>
      <c r="F123" s="219" t="s">
        <v>570</v>
      </c>
      <c r="G123" s="220" t="s">
        <v>225</v>
      </c>
      <c r="H123" s="221">
        <v>1</v>
      </c>
      <c r="I123" s="222"/>
      <c r="J123" s="223">
        <f>ROUND(I123*H123,2)</f>
        <v>0</v>
      </c>
      <c r="K123" s="219" t="s">
        <v>1</v>
      </c>
      <c r="L123" s="43"/>
      <c r="M123" s="224" t="s">
        <v>1</v>
      </c>
      <c r="N123" s="225" t="s">
        <v>41</v>
      </c>
      <c r="O123" s="90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228" t="s">
        <v>135</v>
      </c>
      <c r="AT123" s="228" t="s">
        <v>130</v>
      </c>
      <c r="AU123" s="228" t="s">
        <v>86</v>
      </c>
      <c r="AY123" s="16" t="s">
        <v>127</v>
      </c>
      <c r="BE123" s="229">
        <f>IF(N123="základní",J123,0)</f>
        <v>0</v>
      </c>
      <c r="BF123" s="229">
        <f>IF(N123="snížená",J123,0)</f>
        <v>0</v>
      </c>
      <c r="BG123" s="229">
        <f>IF(N123="zákl. přenesená",J123,0)</f>
        <v>0</v>
      </c>
      <c r="BH123" s="229">
        <f>IF(N123="sníž. přenesená",J123,0)</f>
        <v>0</v>
      </c>
      <c r="BI123" s="229">
        <f>IF(N123="nulová",J123,0)</f>
        <v>0</v>
      </c>
      <c r="BJ123" s="16" t="s">
        <v>84</v>
      </c>
      <c r="BK123" s="229">
        <f>ROUND(I123*H123,2)</f>
        <v>0</v>
      </c>
      <c r="BL123" s="16" t="s">
        <v>135</v>
      </c>
      <c r="BM123" s="228" t="s">
        <v>571</v>
      </c>
    </row>
    <row r="124" s="2" customFormat="1" ht="24.15" customHeight="1">
      <c r="A124" s="37"/>
      <c r="B124" s="38"/>
      <c r="C124" s="217" t="s">
        <v>144</v>
      </c>
      <c r="D124" s="217" t="s">
        <v>130</v>
      </c>
      <c r="E124" s="218" t="s">
        <v>572</v>
      </c>
      <c r="F124" s="219" t="s">
        <v>573</v>
      </c>
      <c r="G124" s="220" t="s">
        <v>225</v>
      </c>
      <c r="H124" s="221">
        <v>1</v>
      </c>
      <c r="I124" s="222"/>
      <c r="J124" s="223">
        <f>ROUND(I124*H124,2)</f>
        <v>0</v>
      </c>
      <c r="K124" s="219" t="s">
        <v>1</v>
      </c>
      <c r="L124" s="43"/>
      <c r="M124" s="224" t="s">
        <v>1</v>
      </c>
      <c r="N124" s="225" t="s">
        <v>41</v>
      </c>
      <c r="O124" s="90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28" t="s">
        <v>135</v>
      </c>
      <c r="AT124" s="228" t="s">
        <v>130</v>
      </c>
      <c r="AU124" s="228" t="s">
        <v>86</v>
      </c>
      <c r="AY124" s="16" t="s">
        <v>127</v>
      </c>
      <c r="BE124" s="229">
        <f>IF(N124="základní",J124,0)</f>
        <v>0</v>
      </c>
      <c r="BF124" s="229">
        <f>IF(N124="snížená",J124,0)</f>
        <v>0</v>
      </c>
      <c r="BG124" s="229">
        <f>IF(N124="zákl. přenesená",J124,0)</f>
        <v>0</v>
      </c>
      <c r="BH124" s="229">
        <f>IF(N124="sníž. přenesená",J124,0)</f>
        <v>0</v>
      </c>
      <c r="BI124" s="229">
        <f>IF(N124="nulová",J124,0)</f>
        <v>0</v>
      </c>
      <c r="BJ124" s="16" t="s">
        <v>84</v>
      </c>
      <c r="BK124" s="229">
        <f>ROUND(I124*H124,2)</f>
        <v>0</v>
      </c>
      <c r="BL124" s="16" t="s">
        <v>135</v>
      </c>
      <c r="BM124" s="228" t="s">
        <v>574</v>
      </c>
    </row>
    <row r="125" s="2" customFormat="1">
      <c r="A125" s="37"/>
      <c r="B125" s="38"/>
      <c r="C125" s="39"/>
      <c r="D125" s="232" t="s">
        <v>200</v>
      </c>
      <c r="E125" s="39"/>
      <c r="F125" s="253" t="s">
        <v>575</v>
      </c>
      <c r="G125" s="39"/>
      <c r="H125" s="39"/>
      <c r="I125" s="254"/>
      <c r="J125" s="39"/>
      <c r="K125" s="39"/>
      <c r="L125" s="43"/>
      <c r="M125" s="255"/>
      <c r="N125" s="256"/>
      <c r="O125" s="90"/>
      <c r="P125" s="90"/>
      <c r="Q125" s="90"/>
      <c r="R125" s="90"/>
      <c r="S125" s="90"/>
      <c r="T125" s="91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T125" s="16" t="s">
        <v>200</v>
      </c>
      <c r="AU125" s="16" t="s">
        <v>86</v>
      </c>
    </row>
    <row r="126" s="2" customFormat="1" ht="16.5" customHeight="1">
      <c r="A126" s="37"/>
      <c r="B126" s="38"/>
      <c r="C126" s="217" t="s">
        <v>135</v>
      </c>
      <c r="D126" s="217" t="s">
        <v>130</v>
      </c>
      <c r="E126" s="218" t="s">
        <v>576</v>
      </c>
      <c r="F126" s="219" t="s">
        <v>577</v>
      </c>
      <c r="G126" s="220" t="s">
        <v>1</v>
      </c>
      <c r="H126" s="221">
        <v>1</v>
      </c>
      <c r="I126" s="222"/>
      <c r="J126" s="223">
        <f>ROUND(I126*H126,2)</f>
        <v>0</v>
      </c>
      <c r="K126" s="219" t="s">
        <v>1</v>
      </c>
      <c r="L126" s="43"/>
      <c r="M126" s="224" t="s">
        <v>1</v>
      </c>
      <c r="N126" s="225" t="s">
        <v>41</v>
      </c>
      <c r="O126" s="90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28" t="s">
        <v>135</v>
      </c>
      <c r="AT126" s="228" t="s">
        <v>130</v>
      </c>
      <c r="AU126" s="228" t="s">
        <v>86</v>
      </c>
      <c r="AY126" s="16" t="s">
        <v>127</v>
      </c>
      <c r="BE126" s="229">
        <f>IF(N126="základní",J126,0)</f>
        <v>0</v>
      </c>
      <c r="BF126" s="229">
        <f>IF(N126="snížená",J126,0)</f>
        <v>0</v>
      </c>
      <c r="BG126" s="229">
        <f>IF(N126="zákl. přenesená",J126,0)</f>
        <v>0</v>
      </c>
      <c r="BH126" s="229">
        <f>IF(N126="sníž. přenesená",J126,0)</f>
        <v>0</v>
      </c>
      <c r="BI126" s="229">
        <f>IF(N126="nulová",J126,0)</f>
        <v>0</v>
      </c>
      <c r="BJ126" s="16" t="s">
        <v>84</v>
      </c>
      <c r="BK126" s="229">
        <f>ROUND(I126*H126,2)</f>
        <v>0</v>
      </c>
      <c r="BL126" s="16" t="s">
        <v>135</v>
      </c>
      <c r="BM126" s="228" t="s">
        <v>578</v>
      </c>
    </row>
    <row r="127" s="2" customFormat="1" ht="16.5" customHeight="1">
      <c r="A127" s="37"/>
      <c r="B127" s="38"/>
      <c r="C127" s="217" t="s">
        <v>152</v>
      </c>
      <c r="D127" s="217" t="s">
        <v>130</v>
      </c>
      <c r="E127" s="218" t="s">
        <v>579</v>
      </c>
      <c r="F127" s="219" t="s">
        <v>580</v>
      </c>
      <c r="G127" s="220" t="s">
        <v>1</v>
      </c>
      <c r="H127" s="221">
        <v>1</v>
      </c>
      <c r="I127" s="222"/>
      <c r="J127" s="223">
        <f>ROUND(I127*H127,2)</f>
        <v>0</v>
      </c>
      <c r="K127" s="219" t="s">
        <v>1</v>
      </c>
      <c r="L127" s="43"/>
      <c r="M127" s="224" t="s">
        <v>1</v>
      </c>
      <c r="N127" s="225" t="s">
        <v>41</v>
      </c>
      <c r="O127" s="9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28" t="s">
        <v>135</v>
      </c>
      <c r="AT127" s="228" t="s">
        <v>130</v>
      </c>
      <c r="AU127" s="228" t="s">
        <v>86</v>
      </c>
      <c r="AY127" s="16" t="s">
        <v>127</v>
      </c>
      <c r="BE127" s="229">
        <f>IF(N127="základní",J127,0)</f>
        <v>0</v>
      </c>
      <c r="BF127" s="229">
        <f>IF(N127="snížená",J127,0)</f>
        <v>0</v>
      </c>
      <c r="BG127" s="229">
        <f>IF(N127="zákl. přenesená",J127,0)</f>
        <v>0</v>
      </c>
      <c r="BH127" s="229">
        <f>IF(N127="sníž. přenesená",J127,0)</f>
        <v>0</v>
      </c>
      <c r="BI127" s="229">
        <f>IF(N127="nulová",J127,0)</f>
        <v>0</v>
      </c>
      <c r="BJ127" s="16" t="s">
        <v>84</v>
      </c>
      <c r="BK127" s="229">
        <f>ROUND(I127*H127,2)</f>
        <v>0</v>
      </c>
      <c r="BL127" s="16" t="s">
        <v>135</v>
      </c>
      <c r="BM127" s="228" t="s">
        <v>581</v>
      </c>
    </row>
    <row r="128" s="12" customFormat="1" ht="22.8" customHeight="1">
      <c r="A128" s="12"/>
      <c r="B128" s="201"/>
      <c r="C128" s="202"/>
      <c r="D128" s="203" t="s">
        <v>75</v>
      </c>
      <c r="E128" s="215" t="s">
        <v>582</v>
      </c>
      <c r="F128" s="215" t="s">
        <v>583</v>
      </c>
      <c r="G128" s="202"/>
      <c r="H128" s="202"/>
      <c r="I128" s="205"/>
      <c r="J128" s="216">
        <f>BK128</f>
        <v>0</v>
      </c>
      <c r="K128" s="202"/>
      <c r="L128" s="207"/>
      <c r="M128" s="208"/>
      <c r="N128" s="209"/>
      <c r="O128" s="209"/>
      <c r="P128" s="210">
        <f>SUM(P129:P132)</f>
        <v>0</v>
      </c>
      <c r="Q128" s="209"/>
      <c r="R128" s="210">
        <f>SUM(R129:R132)</f>
        <v>0</v>
      </c>
      <c r="S128" s="209"/>
      <c r="T128" s="211">
        <f>SUM(T129:T132)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2" t="s">
        <v>152</v>
      </c>
      <c r="AT128" s="213" t="s">
        <v>75</v>
      </c>
      <c r="AU128" s="213" t="s">
        <v>84</v>
      </c>
      <c r="AY128" s="212" t="s">
        <v>127</v>
      </c>
      <c r="BK128" s="214">
        <f>SUM(BK129:BK132)</f>
        <v>0</v>
      </c>
    </row>
    <row r="129" s="2" customFormat="1" ht="16.5" customHeight="1">
      <c r="A129" s="37"/>
      <c r="B129" s="38"/>
      <c r="C129" s="217" t="s">
        <v>128</v>
      </c>
      <c r="D129" s="217" t="s">
        <v>130</v>
      </c>
      <c r="E129" s="218" t="s">
        <v>584</v>
      </c>
      <c r="F129" s="219" t="s">
        <v>585</v>
      </c>
      <c r="G129" s="220" t="s">
        <v>225</v>
      </c>
      <c r="H129" s="221">
        <v>1</v>
      </c>
      <c r="I129" s="222"/>
      <c r="J129" s="223">
        <f>ROUND(I129*H129,2)</f>
        <v>0</v>
      </c>
      <c r="K129" s="219" t="s">
        <v>586</v>
      </c>
      <c r="L129" s="43"/>
      <c r="M129" s="224" t="s">
        <v>1</v>
      </c>
      <c r="N129" s="225" t="s">
        <v>41</v>
      </c>
      <c r="O129" s="9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28" t="s">
        <v>587</v>
      </c>
      <c r="AT129" s="228" t="s">
        <v>130</v>
      </c>
      <c r="AU129" s="228" t="s">
        <v>86</v>
      </c>
      <c r="AY129" s="16" t="s">
        <v>127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16" t="s">
        <v>84</v>
      </c>
      <c r="BK129" s="229">
        <f>ROUND(I129*H129,2)</f>
        <v>0</v>
      </c>
      <c r="BL129" s="16" t="s">
        <v>587</v>
      </c>
      <c r="BM129" s="228" t="s">
        <v>588</v>
      </c>
    </row>
    <row r="130" s="2" customFormat="1">
      <c r="A130" s="37"/>
      <c r="B130" s="38"/>
      <c r="C130" s="39"/>
      <c r="D130" s="232" t="s">
        <v>200</v>
      </c>
      <c r="E130" s="39"/>
      <c r="F130" s="253" t="s">
        <v>589</v>
      </c>
      <c r="G130" s="39"/>
      <c r="H130" s="39"/>
      <c r="I130" s="254"/>
      <c r="J130" s="39"/>
      <c r="K130" s="39"/>
      <c r="L130" s="43"/>
      <c r="M130" s="255"/>
      <c r="N130" s="256"/>
      <c r="O130" s="90"/>
      <c r="P130" s="90"/>
      <c r="Q130" s="90"/>
      <c r="R130" s="90"/>
      <c r="S130" s="90"/>
      <c r="T130" s="91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6" t="s">
        <v>200</v>
      </c>
      <c r="AU130" s="16" t="s">
        <v>86</v>
      </c>
    </row>
    <row r="131" s="2" customFormat="1" ht="16.5" customHeight="1">
      <c r="A131" s="37"/>
      <c r="B131" s="38"/>
      <c r="C131" s="217" t="s">
        <v>162</v>
      </c>
      <c r="D131" s="217" t="s">
        <v>130</v>
      </c>
      <c r="E131" s="218" t="s">
        <v>590</v>
      </c>
      <c r="F131" s="219" t="s">
        <v>591</v>
      </c>
      <c r="G131" s="220" t="s">
        <v>225</v>
      </c>
      <c r="H131" s="221">
        <v>1</v>
      </c>
      <c r="I131" s="222"/>
      <c r="J131" s="223">
        <f>ROUND(I131*H131,2)</f>
        <v>0</v>
      </c>
      <c r="K131" s="219" t="s">
        <v>586</v>
      </c>
      <c r="L131" s="43"/>
      <c r="M131" s="224" t="s">
        <v>1</v>
      </c>
      <c r="N131" s="225" t="s">
        <v>41</v>
      </c>
      <c r="O131" s="9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28" t="s">
        <v>587</v>
      </c>
      <c r="AT131" s="228" t="s">
        <v>130</v>
      </c>
      <c r="AU131" s="228" t="s">
        <v>86</v>
      </c>
      <c r="AY131" s="16" t="s">
        <v>127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16" t="s">
        <v>84</v>
      </c>
      <c r="BK131" s="229">
        <f>ROUND(I131*H131,2)</f>
        <v>0</v>
      </c>
      <c r="BL131" s="16" t="s">
        <v>587</v>
      </c>
      <c r="BM131" s="228" t="s">
        <v>592</v>
      </c>
    </row>
    <row r="132" s="2" customFormat="1">
      <c r="A132" s="37"/>
      <c r="B132" s="38"/>
      <c r="C132" s="39"/>
      <c r="D132" s="232" t="s">
        <v>200</v>
      </c>
      <c r="E132" s="39"/>
      <c r="F132" s="253" t="s">
        <v>593</v>
      </c>
      <c r="G132" s="39"/>
      <c r="H132" s="39"/>
      <c r="I132" s="254"/>
      <c r="J132" s="39"/>
      <c r="K132" s="39"/>
      <c r="L132" s="43"/>
      <c r="M132" s="266"/>
      <c r="N132" s="267"/>
      <c r="O132" s="263"/>
      <c r="P132" s="263"/>
      <c r="Q132" s="263"/>
      <c r="R132" s="263"/>
      <c r="S132" s="263"/>
      <c r="T132" s="268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T132" s="16" t="s">
        <v>200</v>
      </c>
      <c r="AU132" s="16" t="s">
        <v>86</v>
      </c>
    </row>
    <row r="133" s="2" customFormat="1" ht="6.96" customHeight="1">
      <c r="A133" s="37"/>
      <c r="B133" s="65"/>
      <c r="C133" s="66"/>
      <c r="D133" s="66"/>
      <c r="E133" s="66"/>
      <c r="F133" s="66"/>
      <c r="G133" s="66"/>
      <c r="H133" s="66"/>
      <c r="I133" s="66"/>
      <c r="J133" s="66"/>
      <c r="K133" s="66"/>
      <c r="L133" s="43"/>
      <c r="M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</sheetData>
  <sheetProtection sheet="1" autoFilter="0" formatColumns="0" formatRows="0" objects="1" scenarios="1" spinCount="100000" saltValue="xQjD9k6FtPVCO/i3aBBMYgfb3O9+UOk4vrOfAn7UmxZE1TLZPOq83vUeMENiZApKkoo9m0b1nny9LTUvO9S2aA==" hashValue="btWtJo0RGYul5wTZsL6/YfCgtrGXhmI7Z9YmHGWoc7PWUiNIkkig3ijCNbEhztzG0ejde+YaKM/u4GI1huEnng==" algorithmName="SHA-512" password="CC35"/>
  <autoFilter ref="C118:K132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BARBORAKYSK8FBE\barborakyskova</dc:creator>
  <cp:lastModifiedBy>BARBORAKYSK8FBE\barborakyskova</cp:lastModifiedBy>
  <dcterms:created xsi:type="dcterms:W3CDTF">2023-03-10T11:23:38Z</dcterms:created>
  <dcterms:modified xsi:type="dcterms:W3CDTF">2023-03-10T11:23:48Z</dcterms:modified>
</cp:coreProperties>
</file>